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gunay.yildiz\Desktop\"/>
    </mc:Choice>
  </mc:AlternateContent>
  <xr:revisionPtr revIDLastSave="0" documentId="8_{3964252D-6751-4BC5-B769-579F614964C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shboard &amp; Summary" sheetId="1" r:id="rId1"/>
    <sheet name="Detailed CBS" sheetId="2" r:id="rId2"/>
    <sheet name="Setting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7" i="2" l="1"/>
  <c r="G36" i="2"/>
  <c r="G35" i="2"/>
  <c r="G34" i="2"/>
  <c r="H33" i="2"/>
  <c r="F33" i="2"/>
  <c r="D15" i="1" s="1"/>
  <c r="E33" i="2"/>
  <c r="C15" i="1" s="1"/>
  <c r="G32" i="2"/>
  <c r="G31" i="2"/>
  <c r="G30" i="2"/>
  <c r="H29" i="2"/>
  <c r="F29" i="2"/>
  <c r="D14" i="1" s="1"/>
  <c r="E29" i="2"/>
  <c r="G29" i="2" s="1"/>
  <c r="G28" i="2"/>
  <c r="G27" i="2"/>
  <c r="G26" i="2"/>
  <c r="H25" i="2"/>
  <c r="F25" i="2"/>
  <c r="G25" i="2" s="1"/>
  <c r="E25" i="2"/>
  <c r="G24" i="2"/>
  <c r="G23" i="2"/>
  <c r="G22" i="2"/>
  <c r="G21" i="2"/>
  <c r="H20" i="2"/>
  <c r="F20" i="2"/>
  <c r="E20" i="2"/>
  <c r="G20" i="2" s="1"/>
  <c r="G19" i="2"/>
  <c r="G18" i="2"/>
  <c r="G17" i="2"/>
  <c r="G16" i="2"/>
  <c r="H15" i="2"/>
  <c r="F15" i="2"/>
  <c r="E15" i="2"/>
  <c r="G15" i="2" s="1"/>
  <c r="G14" i="2"/>
  <c r="G13" i="2"/>
  <c r="G12" i="2"/>
  <c r="G11" i="2"/>
  <c r="G10" i="2"/>
  <c r="H9" i="2"/>
  <c r="H38" i="2" s="1"/>
  <c r="J4" i="1" s="1"/>
  <c r="G9" i="2"/>
  <c r="F9" i="2"/>
  <c r="E9" i="2"/>
  <c r="C10" i="1" s="1"/>
  <c r="G8" i="2"/>
  <c r="G7" i="2"/>
  <c r="G6" i="2"/>
  <c r="G5" i="2"/>
  <c r="H4" i="2"/>
  <c r="F4" i="2"/>
  <c r="F38" i="2" s="1"/>
  <c r="D4" i="1" s="1"/>
  <c r="E4" i="2"/>
  <c r="E38" i="2" s="1"/>
  <c r="B15" i="1"/>
  <c r="B14" i="1"/>
  <c r="C13" i="1"/>
  <c r="B13" i="1"/>
  <c r="D12" i="1"/>
  <c r="C12" i="1"/>
  <c r="B12" i="1"/>
  <c r="D11" i="1"/>
  <c r="C11" i="1"/>
  <c r="B11" i="1"/>
  <c r="D10" i="1"/>
  <c r="B10" i="1"/>
  <c r="B9" i="1"/>
  <c r="G38" i="2" l="1"/>
  <c r="G4" i="1" s="1"/>
  <c r="A4" i="1"/>
  <c r="D9" i="1"/>
  <c r="C9" i="1"/>
  <c r="D13" i="1"/>
  <c r="C14" i="1"/>
  <c r="G33" i="2"/>
  <c r="G4" i="2"/>
  <c r="C16" i="1" l="1"/>
  <c r="D16" i="1"/>
</calcChain>
</file>

<file path=xl/sharedStrings.xml><?xml version="1.0" encoding="utf-8"?>
<sst xmlns="http://schemas.openxmlformats.org/spreadsheetml/2006/main" count="204" uniqueCount="100">
  <si>
    <t>NEWBUILDING PROJECT - MANAGEMENT &amp; COST CONTROL DASHBOARD</t>
  </si>
  <si>
    <t>TOTAL TARGET BUDGET</t>
  </si>
  <si>
    <t>TOTAL ACTUAL COST</t>
  </si>
  <si>
    <t>TOTAL VARIANCE STATUS</t>
  </si>
  <si>
    <t>AVERAGE PROGRESS</t>
  </si>
  <si>
    <t>Group</t>
  </si>
  <si>
    <t>System / Main Group Description</t>
  </si>
  <si>
    <t>Target Budget ($)</t>
  </si>
  <si>
    <t>Actual Cost ($)</t>
  </si>
  <si>
    <t>100</t>
  </si>
  <si>
    <t>200</t>
  </si>
  <si>
    <t>300</t>
  </si>
  <si>
    <t>400</t>
  </si>
  <si>
    <t>500</t>
  </si>
  <si>
    <t>600</t>
  </si>
  <si>
    <t>700</t>
  </si>
  <si>
    <t>TOTAL SUMMARY</t>
  </si>
  <si>
    <t>NEWBUILDING VESSSEL PROJECT - COST BREAKDOWN STRUCTURE (CBS)</t>
  </si>
  <si>
    <t>CBS Code</t>
  </si>
  <si>
    <t>Level</t>
  </si>
  <si>
    <t>Description / System Specification</t>
  </si>
  <si>
    <t>Cost Type</t>
  </si>
  <si>
    <t>Variance ($)</t>
  </si>
  <si>
    <t>Progress (%)</t>
  </si>
  <si>
    <t>Status</t>
  </si>
  <si>
    <t>Remarks</t>
  </si>
  <si>
    <t>L1</t>
  </si>
  <si>
    <t>GENERAL PROJECT EXPENSES &amp; ENGINEERING</t>
  </si>
  <si>
    <t>In Progress</t>
  </si>
  <si>
    <t>101</t>
  </si>
  <si>
    <t>L2</t>
  </si>
  <si>
    <t>Basic &amp; Detailed Engineering / Design Services</t>
  </si>
  <si>
    <t>Service/Survey</t>
  </si>
  <si>
    <t>Completed</t>
  </si>
  <si>
    <t>102</t>
  </si>
  <si>
    <t>Classification Society, Surveys &amp; Flag State Fees</t>
  </si>
  <si>
    <t>103</t>
  </si>
  <si>
    <t>Shipyard Project Management &amp; Planning Labor</t>
  </si>
  <si>
    <t>Labor</t>
  </si>
  <si>
    <t>104</t>
  </si>
  <si>
    <t>Builder's Risk Insurance &amp; Financing Costs</t>
  </si>
  <si>
    <t>Indirect Cost</t>
  </si>
  <si>
    <t>HULL STRUCTURE &amp; STEEL WORKS</t>
  </si>
  <si>
    <t>201</t>
  </si>
  <si>
    <t>Class Approved Marine Steel Plates &amp; Profiles Procurement</t>
  </si>
  <si>
    <t>Material</t>
  </si>
  <si>
    <t>202</t>
  </si>
  <si>
    <t>Block Fabrication, Pre-Outfitting &amp; Assembly Subcontract</t>
  </si>
  <si>
    <t>Subcontractor</t>
  </si>
  <si>
    <t>203</t>
  </si>
  <si>
    <t>Welding Consumables, Industrial Gases &amp; NDT Testing</t>
  </si>
  <si>
    <t>204</t>
  </si>
  <si>
    <t>Aluminum Superstructure Fabrication (Material + Labor)</t>
  </si>
  <si>
    <t>PROPULSION SYSTEM &amp; MACHINERY SPACE EQUIPMENT</t>
  </si>
  <si>
    <t>301</t>
  </si>
  <si>
    <t>Main Engine Supply &amp; Commissioning</t>
  </si>
  <si>
    <t>302</t>
  </si>
  <si>
    <t>Auxiliary Diesel Generator Sets (3 Units)</t>
  </si>
  <si>
    <t>303</t>
  </si>
  <si>
    <t>Propeller, Shaft Line, Coupling &amp; Steering Gear Systems</t>
  </si>
  <si>
    <t>304</t>
  </si>
  <si>
    <t>Bow &amp; Stern Thruster Systems</t>
  </si>
  <si>
    <t>PIPING SYSTEMS &amp; OUTFITTING ELEMENTS</t>
  </si>
  <si>
    <t>401</t>
  </si>
  <si>
    <t>Pipe Spool Supply (Carbon Steel, Stainless, CuNiFe)</t>
  </si>
  <si>
    <t>402</t>
  </si>
  <si>
    <t>Valves, Pumps, Hydrophores &amp; Strainer Groups</t>
  </si>
  <si>
    <t>403</t>
  </si>
  <si>
    <t>Pipe Prefabrication &amp; Onboard Installation Subcontract</t>
  </si>
  <si>
    <t>404</t>
  </si>
  <si>
    <t>Ballast Water Management System (BWMS) Unit</t>
  </si>
  <si>
    <t>ELECTRICAL, AUTOMATION &amp; NAVIGATION SYSTEMS</t>
  </si>
  <si>
    <t>501</t>
  </si>
  <si>
    <t>Marine Power/Signal Cables &amp; Main Switchboards</t>
  </si>
  <si>
    <t>502</t>
  </si>
  <si>
    <t>Integrated Automation &amp; Alarm Monitoring System (IAS/AMS)</t>
  </si>
  <si>
    <t>503</t>
  </si>
  <si>
    <t>Navigation, Radio &amp; Bridge Console Equipment</t>
  </si>
  <si>
    <t>Planned</t>
  </si>
  <si>
    <t>504</t>
  </si>
  <si>
    <t>Electrical Installation, Cable Pulling &amp; Terminations Subcontract</t>
  </si>
  <si>
    <t>ACCOMMODATION OUTFITTING &amp; HVAC SYSTEM</t>
  </si>
  <si>
    <t>601</t>
  </si>
  <si>
    <t>Insulation, Wall/Ceiling Panels &amp; Fire-Rated Doors</t>
  </si>
  <si>
    <t>602</t>
  </si>
  <si>
    <t>Furniture, Wet Units &amp; Galley/Pantry Equipment</t>
  </si>
  <si>
    <t>603</t>
  </si>
  <si>
    <t>Central HVAC Units, ChILLers &amp; Ducting Network</t>
  </si>
  <si>
    <t>COATING, OUTSIDE OUTFITTING, DOCKING &amp; DELIVERY</t>
  </si>
  <si>
    <t>701</t>
  </si>
  <si>
    <t>Blasting Grit &amp; Class-Approved Marine Coatings/Paints</t>
  </si>
  <si>
    <t>702</t>
  </si>
  <si>
    <t>Painting Application &amp; Surface Preparation Subcontract</t>
  </si>
  <si>
    <t>703</t>
  </si>
  <si>
    <t>Deck Machinery (Windlass, Mooring Winches, Cranes)</t>
  </si>
  <si>
    <t>704</t>
  </si>
  <si>
    <t>Drydocking, Launching Operations &amp; Sea Trials</t>
  </si>
  <si>
    <t>TOTAL</t>
  </si>
  <si>
    <t>GRAND TOTAL (VESSEL CAPITAL COST)</t>
  </si>
  <si>
    <t>Delayed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</si>
</sst>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b/>
      <sz val="16"/>
      <color rgb="FF1F4E78"/>
      <name val="Arial"/>
    </font>
    <font>
      <b/>
      <sz val="10"/>
      <name val="Arial"/>
    </font>
    <font>
      <sz val="10"/>
      <name val="Arial"/>
    </font>
    <font>
      <b/>
      <sz val="9"/>
      <name val="Arial"/>
    </font>
    <font>
      <sz val="11"/>
      <name val="Calibri"/>
      <family val="2"/>
      <scheme val="minor"/>
    </font>
    <font>
      <b/>
      <sz val="14"/>
      <name val="Arial"/>
    </font>
    <font>
      <b/>
      <sz val="16"/>
      <name val="Arial"/>
    </font>
  </fonts>
  <fills count="10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DDEBF7"/>
        <bgColor rgb="FFDDEBF7"/>
      </patternFill>
    </fill>
    <fill>
      <patternFill patternType="solid">
        <fgColor rgb="FFF2F5F8"/>
        <bgColor rgb="FFF2F5F8"/>
      </patternFill>
    </fill>
    <fill>
      <patternFill patternType="solid">
        <fgColor rgb="FFD9E1F2"/>
        <bgColor rgb="FFD9E1F2"/>
      </patternFill>
    </fill>
    <fill>
      <patternFill patternType="solid">
        <fgColor theme="9" tint="0.59999389629810485"/>
        <bgColor rgb="FFDDEBF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rgb="FFF2F5F8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2" borderId="0" xfId="0" applyFont="1" applyFill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/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64" fontId="4" fillId="4" borderId="1" xfId="0" applyNumberFormat="1" applyFont="1" applyFill="1" applyBorder="1"/>
    <xf numFmtId="0" fontId="3" fillId="5" borderId="2" xfId="0" applyFont="1" applyFill="1" applyBorder="1"/>
    <xf numFmtId="164" fontId="3" fillId="5" borderId="2" xfId="0" applyNumberFormat="1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right" vertical="center"/>
    </xf>
    <xf numFmtId="165" fontId="3" fillId="3" borderId="1" xfId="0" applyNumberFormat="1" applyFont="1" applyFill="1" applyBorder="1" applyAlignment="1">
      <alignment horizontal="right" vertical="center"/>
    </xf>
    <xf numFmtId="164" fontId="4" fillId="4" borderId="1" xfId="0" applyNumberFormat="1" applyFont="1" applyFill="1" applyBorder="1" applyAlignment="1">
      <alignment horizontal="right" vertical="center"/>
    </xf>
    <xf numFmtId="165" fontId="4" fillId="4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0" fontId="3" fillId="5" borderId="2" xfId="0" applyFont="1" applyFill="1" applyBorder="1" applyAlignment="1">
      <alignment horizontal="left" vertical="center"/>
    </xf>
    <xf numFmtId="164" fontId="3" fillId="5" borderId="2" xfId="0" applyNumberFormat="1" applyFont="1" applyFill="1" applyBorder="1" applyAlignment="1">
      <alignment horizontal="right" vertical="center"/>
    </xf>
    <xf numFmtId="165" fontId="3" fillId="5" borderId="2" xfId="0" applyNumberFormat="1" applyFont="1" applyFill="1" applyBorder="1" applyAlignment="1">
      <alignment horizontal="right" vertical="center"/>
    </xf>
    <xf numFmtId="0" fontId="5" fillId="8" borderId="1" xfId="0" applyFont="1" applyFill="1" applyBorder="1" applyAlignment="1">
      <alignment horizontal="center" vertical="center"/>
    </xf>
    <xf numFmtId="0" fontId="6" fillId="9" borderId="1" xfId="0" applyFont="1" applyFill="1" applyBorder="1"/>
    <xf numFmtId="164" fontId="7" fillId="6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/>
    <xf numFmtId="165" fontId="7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6" fillId="0" borderId="0" xfId="0" applyFont="1"/>
  </cellXfs>
  <cellStyles count="1">
    <cellStyle name="Normal" xfId="0" builtinId="0"/>
  </cellStyles>
  <dxfs count="1">
    <dxf>
      <font>
        <sz val="10"/>
        <color rgb="FF9C0006"/>
        <name val="Arial"/>
      </font>
      <fill>
        <patternFill patternType="solid">
          <fgColor rgb="FFFFC7CE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Budget vs. Actual Cost Comparison by Main Group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'Dashboard &amp; Summary'!$C$8</c:f>
              <c:strCache>
                <c:ptCount val="1"/>
                <c:pt idx="0">
                  <c:v>Target Budget ($)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'Dashboard &amp; Summary'!$B$9:$B$15</c:f>
              <c:strCache>
                <c:ptCount val="7"/>
                <c:pt idx="0">
                  <c:v>GENERAL PROJECT EXPENSES &amp; ENGINEERING</c:v>
                </c:pt>
                <c:pt idx="1">
                  <c:v>HULL STRUCTURE &amp; STEEL WORKS</c:v>
                </c:pt>
                <c:pt idx="2">
                  <c:v>Main Engine Supply &amp; Commissioning</c:v>
                </c:pt>
                <c:pt idx="3">
                  <c:v>Pipe Spool Supply (Carbon Steel, Stainless, CuNiFe)</c:v>
                </c:pt>
                <c:pt idx="4">
                  <c:v>Marine Power/Signal Cables &amp; Main Switchboards</c:v>
                </c:pt>
                <c:pt idx="5">
                  <c:v>ACCOMMODATION OUTFITTING &amp; HVAC SYSTEM</c:v>
                </c:pt>
                <c:pt idx="6">
                  <c:v>COATING, OUTSIDE OUTFITTING, DOCKING &amp; DELIVERY</c:v>
                </c:pt>
              </c:strCache>
            </c:strRef>
          </c:cat>
          <c:val>
            <c:numRef>
              <c:f>'Dashboard &amp; Summary'!$C$9:$C$15</c:f>
              <c:numCache>
                <c:formatCode>\$#,##0</c:formatCode>
                <c:ptCount val="7"/>
                <c:pt idx="0">
                  <c:v>1250000</c:v>
                </c:pt>
                <c:pt idx="1">
                  <c:v>11300000</c:v>
                </c:pt>
                <c:pt idx="2">
                  <c:v>5200000</c:v>
                </c:pt>
                <c:pt idx="3">
                  <c:v>4200000</c:v>
                </c:pt>
                <c:pt idx="4">
                  <c:v>1800000</c:v>
                </c:pt>
                <c:pt idx="5">
                  <c:v>1400000</c:v>
                </c:pt>
                <c:pt idx="6">
                  <c:v>1950000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5-4789-8A79-7CDCC2FADD90}"/>
            </c:ext>
          </c:extLst>
        </c:ser>
        <c:ser>
          <c:idx val="1"/>
          <c:order val="1"/>
          <c:tx>
            <c:strRef>
              <c:f>'Dashboard &amp; Summary'!$D$8</c:f>
              <c:strCache>
                <c:ptCount val="1"/>
                <c:pt idx="0">
                  <c:v>Actual Cost ($)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'Dashboard &amp; Summary'!$B$9:$B$15</c:f>
              <c:strCache>
                <c:ptCount val="7"/>
                <c:pt idx="0">
                  <c:v>GENERAL PROJECT EXPENSES &amp; ENGINEERING</c:v>
                </c:pt>
                <c:pt idx="1">
                  <c:v>HULL STRUCTURE &amp; STEEL WORKS</c:v>
                </c:pt>
                <c:pt idx="2">
                  <c:v>Main Engine Supply &amp; Commissioning</c:v>
                </c:pt>
                <c:pt idx="3">
                  <c:v>Pipe Spool Supply (Carbon Steel, Stainless, CuNiFe)</c:v>
                </c:pt>
                <c:pt idx="4">
                  <c:v>Marine Power/Signal Cables &amp; Main Switchboards</c:v>
                </c:pt>
                <c:pt idx="5">
                  <c:v>ACCOMMODATION OUTFITTING &amp; HVAC SYSTEM</c:v>
                </c:pt>
                <c:pt idx="6">
                  <c:v>COATING, OUTSIDE OUTFITTING, DOCKING &amp; DELIVERY</c:v>
                </c:pt>
              </c:strCache>
            </c:strRef>
          </c:cat>
          <c:val>
            <c:numRef>
              <c:f>'Dashboard &amp; Summary'!$D$9:$D$15</c:f>
              <c:numCache>
                <c:formatCode>\$#,##0</c:formatCode>
                <c:ptCount val="7"/>
                <c:pt idx="0">
                  <c:v>1180000</c:v>
                </c:pt>
                <c:pt idx="1">
                  <c:v>11150000</c:v>
                </c:pt>
                <c:pt idx="2">
                  <c:v>4600000</c:v>
                </c:pt>
                <c:pt idx="3">
                  <c:v>3230000</c:v>
                </c:pt>
                <c:pt idx="4">
                  <c:v>1150000</c:v>
                </c:pt>
                <c:pt idx="5">
                  <c:v>850000</c:v>
                </c:pt>
                <c:pt idx="6">
                  <c:v>820000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5-4789-8A79-7CDCC2FAD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System Groups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Cost ($)</a:t>
                </a:r>
              </a:p>
            </c:rich>
          </c:tx>
          <c:overlay val="0"/>
        </c:title>
        <c:numFmt formatCode="\$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Target Budget Distribution by System Group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'Dashboard &amp; Summary'!$C$8</c:f>
              <c:strCache>
                <c:ptCount val="1"/>
                <c:pt idx="0">
                  <c:v>Target Budget ($)</c:v>
                </c:pt>
              </c:strCache>
            </c:strRef>
          </c:tx>
          <c:spPr>
            <a:ln>
              <a:prstDash val="solid"/>
            </a:ln>
          </c:spPr>
          <c:cat>
            <c:strRef>
              <c:f>'Dashboard &amp; Summary'!$B$9:$B$15</c:f>
              <c:strCache>
                <c:ptCount val="7"/>
                <c:pt idx="0">
                  <c:v>GENERAL PROJECT EXPENSES &amp; ENGINEERING</c:v>
                </c:pt>
                <c:pt idx="1">
                  <c:v>HULL STRUCTURE &amp; STEEL WORKS</c:v>
                </c:pt>
                <c:pt idx="2">
                  <c:v>Main Engine Supply &amp; Commissioning</c:v>
                </c:pt>
                <c:pt idx="3">
                  <c:v>Pipe Spool Supply (Carbon Steel, Stainless, CuNiFe)</c:v>
                </c:pt>
                <c:pt idx="4">
                  <c:v>Marine Power/Signal Cables &amp; Main Switchboards</c:v>
                </c:pt>
                <c:pt idx="5">
                  <c:v>ACCOMMODATION OUTFITTING &amp; HVAC SYSTEM</c:v>
                </c:pt>
                <c:pt idx="6">
                  <c:v>COATING, OUTSIDE OUTFITTING, DOCKING &amp; DELIVERY</c:v>
                </c:pt>
              </c:strCache>
            </c:strRef>
          </c:cat>
          <c:val>
            <c:numRef>
              <c:f>'Dashboard &amp; Summary'!$C$9:$C$15</c:f>
              <c:numCache>
                <c:formatCode>\$#,##0</c:formatCode>
                <c:ptCount val="7"/>
                <c:pt idx="0">
                  <c:v>1250000</c:v>
                </c:pt>
                <c:pt idx="1">
                  <c:v>11300000</c:v>
                </c:pt>
                <c:pt idx="2">
                  <c:v>5200000</c:v>
                </c:pt>
                <c:pt idx="3">
                  <c:v>4200000</c:v>
                </c:pt>
                <c:pt idx="4">
                  <c:v>1800000</c:v>
                </c:pt>
                <c:pt idx="5">
                  <c:v>1400000</c:v>
                </c:pt>
                <c:pt idx="6">
                  <c:v>1950000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9-4708-BBEF-ACC3F961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438150</xdr:colOff>
      <xdr:row>16</xdr:row>
      <xdr:rowOff>76200</xdr:rowOff>
    </xdr:from>
    <xdr:ext cx="7920000" cy="504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0</xdr:colOff>
      <xdr:row>16</xdr:row>
      <xdr:rowOff>66675</xdr:rowOff>
    </xdr:from>
    <xdr:ext cx="5760000" cy="504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twoCellAnchor editAs="oneCell">
    <xdr:from>
      <xdr:col>9</xdr:col>
      <xdr:colOff>352424</xdr:colOff>
      <xdr:row>11</xdr:row>
      <xdr:rowOff>180976</xdr:rowOff>
    </xdr:from>
    <xdr:to>
      <xdr:col>15</xdr:col>
      <xdr:colOff>137013</xdr:colOff>
      <xdr:row>15</xdr:row>
      <xdr:rowOff>142876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854FF91-48A4-4473-A7F7-765AE8B1D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7949" y="2800351"/>
          <a:ext cx="3442189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1981200</xdr:colOff>
      <xdr:row>0</xdr:row>
      <xdr:rowOff>0</xdr:rowOff>
    </xdr:from>
    <xdr:to>
      <xdr:col>9</xdr:col>
      <xdr:colOff>724208</xdr:colOff>
      <xdr:row>1</xdr:row>
      <xdr:rowOff>181044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7210C0-7F16-4606-8999-A535AEBF7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30450" y="0"/>
          <a:ext cx="2210108" cy="495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P5" sqref="P5"/>
    </sheetView>
  </sheetViews>
  <sheetFormatPr defaultRowHeight="15" x14ac:dyDescent="0.25"/>
  <cols>
    <col min="1" max="1" width="22" customWidth="1"/>
    <col min="2" max="2" width="35" customWidth="1"/>
    <col min="3" max="4" width="23" customWidth="1"/>
  </cols>
  <sheetData>
    <row r="1" spans="1:12" ht="30" customHeight="1" x14ac:dyDescent="0.3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3" spans="1:12" ht="32.25" customHeight="1" x14ac:dyDescent="0.25">
      <c r="A3" s="24" t="s">
        <v>1</v>
      </c>
      <c r="B3" s="25"/>
      <c r="C3" s="25"/>
      <c r="D3" s="24" t="s">
        <v>2</v>
      </c>
      <c r="E3" s="25"/>
      <c r="F3" s="25"/>
      <c r="G3" s="24" t="s">
        <v>3</v>
      </c>
      <c r="H3" s="25"/>
      <c r="I3" s="25"/>
      <c r="J3" s="24" t="s">
        <v>4</v>
      </c>
      <c r="K3" s="25"/>
      <c r="L3" s="25"/>
    </row>
    <row r="4" spans="1:12" x14ac:dyDescent="0.25">
      <c r="A4" s="26">
        <f>'Detailed CBS'!E38</f>
        <v>27100000</v>
      </c>
      <c r="B4" s="27"/>
      <c r="C4" s="27"/>
      <c r="D4" s="26">
        <f>'Detailed CBS'!F38</f>
        <v>22980000</v>
      </c>
      <c r="E4" s="27"/>
      <c r="F4" s="27"/>
      <c r="G4" s="26">
        <f>'Detailed CBS'!G38</f>
        <v>4120000</v>
      </c>
      <c r="H4" s="27"/>
      <c r="I4" s="27"/>
      <c r="J4" s="28">
        <f>'Detailed CBS'!H38</f>
        <v>0.55059523809523803</v>
      </c>
      <c r="K4" s="27"/>
      <c r="L4" s="27"/>
    </row>
    <row r="5" spans="1:12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8" spans="1:12" ht="24" customHeight="1" x14ac:dyDescent="0.25">
      <c r="A8" s="2" t="s">
        <v>5</v>
      </c>
      <c r="B8" s="2" t="s">
        <v>6</v>
      </c>
      <c r="C8" s="2" t="s">
        <v>7</v>
      </c>
      <c r="D8" s="2" t="s">
        <v>8</v>
      </c>
    </row>
    <row r="9" spans="1:12" x14ac:dyDescent="0.25">
      <c r="A9" s="3" t="s">
        <v>9</v>
      </c>
      <c r="B9" s="4" t="str">
        <f>'Detailed CBS'!C4</f>
        <v>GENERAL PROJECT EXPENSES &amp; ENGINEERING</v>
      </c>
      <c r="C9" s="5">
        <f>'Detailed CBS'!E4</f>
        <v>1250000</v>
      </c>
      <c r="D9" s="5">
        <f>'Detailed CBS'!F4</f>
        <v>1180000</v>
      </c>
    </row>
    <row r="10" spans="1:12" x14ac:dyDescent="0.25">
      <c r="A10" s="6" t="s">
        <v>10</v>
      </c>
      <c r="B10" s="7" t="str">
        <f>'Detailed CBS'!C9</f>
        <v>HULL STRUCTURE &amp; STEEL WORKS</v>
      </c>
      <c r="C10" s="8">
        <f>'Detailed CBS'!E9</f>
        <v>11300000</v>
      </c>
      <c r="D10" s="8">
        <f>'Detailed CBS'!F9</f>
        <v>11150000</v>
      </c>
    </row>
    <row r="11" spans="1:12" x14ac:dyDescent="0.25">
      <c r="A11" s="3" t="s">
        <v>11</v>
      </c>
      <c r="B11" s="4" t="str">
        <f>'Detailed CBS'!C15</f>
        <v>Main Engine Supply &amp; Commissioning</v>
      </c>
      <c r="C11" s="5">
        <f>'Detailed CBS'!E15</f>
        <v>5200000</v>
      </c>
      <c r="D11" s="5">
        <f>'Detailed CBS'!F15</f>
        <v>4600000</v>
      </c>
    </row>
    <row r="12" spans="1:12" x14ac:dyDescent="0.25">
      <c r="A12" s="6" t="s">
        <v>12</v>
      </c>
      <c r="B12" s="7" t="str">
        <f>'Detailed CBS'!C20</f>
        <v>Pipe Spool Supply (Carbon Steel, Stainless, CuNiFe)</v>
      </c>
      <c r="C12" s="8">
        <f>'Detailed CBS'!E20</f>
        <v>4200000</v>
      </c>
      <c r="D12" s="8">
        <f>'Detailed CBS'!F20</f>
        <v>3230000</v>
      </c>
    </row>
    <row r="13" spans="1:12" x14ac:dyDescent="0.25">
      <c r="A13" s="3" t="s">
        <v>13</v>
      </c>
      <c r="B13" s="4" t="str">
        <f>'Detailed CBS'!C25</f>
        <v>Marine Power/Signal Cables &amp; Main Switchboards</v>
      </c>
      <c r="C13" s="5">
        <f>'Detailed CBS'!E25</f>
        <v>1800000</v>
      </c>
      <c r="D13" s="5">
        <f>'Detailed CBS'!F25</f>
        <v>1150000</v>
      </c>
    </row>
    <row r="14" spans="1:12" x14ac:dyDescent="0.25">
      <c r="A14" s="6" t="s">
        <v>14</v>
      </c>
      <c r="B14" s="7" t="str">
        <f>'Detailed CBS'!C29</f>
        <v>ACCOMMODATION OUTFITTING &amp; HVAC SYSTEM</v>
      </c>
      <c r="C14" s="8">
        <f>'Detailed CBS'!E29</f>
        <v>1400000</v>
      </c>
      <c r="D14" s="8">
        <f>'Detailed CBS'!F29</f>
        <v>850000</v>
      </c>
    </row>
    <row r="15" spans="1:12" x14ac:dyDescent="0.25">
      <c r="A15" s="3" t="s">
        <v>15</v>
      </c>
      <c r="B15" s="4" t="str">
        <f>'Detailed CBS'!C33</f>
        <v>COATING, OUTSIDE OUTFITTING, DOCKING &amp; DELIVERY</v>
      </c>
      <c r="C15" s="5">
        <f>'Detailed CBS'!E33</f>
        <v>1950000</v>
      </c>
      <c r="D15" s="5">
        <f>'Detailed CBS'!F33</f>
        <v>820000</v>
      </c>
    </row>
    <row r="16" spans="1:12" x14ac:dyDescent="0.25">
      <c r="A16" s="9"/>
      <c r="B16" s="9" t="s">
        <v>16</v>
      </c>
      <c r="C16" s="10">
        <f>SUM(C9:C15)</f>
        <v>27100000</v>
      </c>
      <c r="D16" s="10">
        <f>SUM(D9:D15)</f>
        <v>22980000</v>
      </c>
    </row>
  </sheetData>
  <mergeCells count="8">
    <mergeCell ref="J3:L3"/>
    <mergeCell ref="J4:L5"/>
    <mergeCell ref="D3:F3"/>
    <mergeCell ref="A3:C3"/>
    <mergeCell ref="G3:I3"/>
    <mergeCell ref="A4:C5"/>
    <mergeCell ref="D4:F5"/>
    <mergeCell ref="G4:I5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workbookViewId="0">
      <pane xSplit="3" ySplit="3" topLeftCell="D4" activePane="bottomRight" state="frozen"/>
      <selection pane="topRight"/>
      <selection pane="bottomLeft"/>
      <selection pane="bottomRight" activeCell="H7" sqref="H7"/>
    </sheetView>
  </sheetViews>
  <sheetFormatPr defaultRowHeight="15" x14ac:dyDescent="0.25"/>
  <cols>
    <col min="1" max="1" width="16.7109375" customWidth="1"/>
    <col min="2" max="2" width="11" customWidth="1"/>
    <col min="3" max="3" width="68" customWidth="1"/>
    <col min="4" max="4" width="17" customWidth="1"/>
    <col min="5" max="6" width="34" customWidth="1"/>
    <col min="7" max="7" width="15" customWidth="1"/>
    <col min="8" max="8" width="38" customWidth="1"/>
    <col min="9" max="9" width="14" customWidth="1"/>
    <col min="10" max="10" width="11" customWidth="1"/>
  </cols>
  <sheetData>
    <row r="1" spans="1:10" ht="24.95" customHeight="1" x14ac:dyDescent="0.3">
      <c r="A1" s="1" t="s">
        <v>17</v>
      </c>
    </row>
    <row r="3" spans="1:10" ht="26.1" customHeight="1" x14ac:dyDescent="0.25">
      <c r="A3" s="11" t="s">
        <v>18</v>
      </c>
      <c r="B3" s="11" t="s">
        <v>19</v>
      </c>
      <c r="C3" s="12" t="s">
        <v>20</v>
      </c>
      <c r="D3" s="11" t="s">
        <v>21</v>
      </c>
      <c r="E3" s="11" t="s">
        <v>7</v>
      </c>
      <c r="F3" s="11" t="s">
        <v>8</v>
      </c>
      <c r="G3" s="11" t="s">
        <v>22</v>
      </c>
      <c r="H3" s="11" t="s">
        <v>23</v>
      </c>
      <c r="I3" s="11" t="s">
        <v>24</v>
      </c>
      <c r="J3" s="12" t="s">
        <v>25</v>
      </c>
    </row>
    <row r="4" spans="1:10" ht="20.100000000000001" customHeight="1" x14ac:dyDescent="0.25">
      <c r="A4" s="13" t="s">
        <v>9</v>
      </c>
      <c r="B4" s="13" t="s">
        <v>26</v>
      </c>
      <c r="C4" s="14" t="s">
        <v>27</v>
      </c>
      <c r="D4" s="13"/>
      <c r="E4" s="15">
        <f>SUM(E5:E8)</f>
        <v>1250000</v>
      </c>
      <c r="F4" s="15">
        <f>SUM(F5:F8)</f>
        <v>1180000</v>
      </c>
      <c r="G4" s="15">
        <f t="shared" ref="G4:G38" si="0">E4-F4</f>
        <v>70000</v>
      </c>
      <c r="H4" s="16">
        <f>AVERAGE(H5:H8)</f>
        <v>0.9375</v>
      </c>
      <c r="I4" s="13" t="s">
        <v>28</v>
      </c>
      <c r="J4" s="14"/>
    </row>
    <row r="5" spans="1:10" ht="20.100000000000001" customHeight="1" x14ac:dyDescent="0.25">
      <c r="A5" s="6" t="s">
        <v>29</v>
      </c>
      <c r="B5" s="6" t="s">
        <v>30</v>
      </c>
      <c r="C5" s="7" t="s">
        <v>31</v>
      </c>
      <c r="D5" s="6" t="s">
        <v>32</v>
      </c>
      <c r="E5" s="17">
        <v>450000</v>
      </c>
      <c r="F5" s="17">
        <v>460000</v>
      </c>
      <c r="G5" s="17">
        <f t="shared" si="0"/>
        <v>-10000</v>
      </c>
      <c r="H5" s="18">
        <v>1</v>
      </c>
      <c r="I5" s="6" t="s">
        <v>33</v>
      </c>
      <c r="J5" s="7"/>
    </row>
    <row r="6" spans="1:10" ht="20.100000000000001" customHeight="1" x14ac:dyDescent="0.25">
      <c r="A6" s="3" t="s">
        <v>34</v>
      </c>
      <c r="B6" s="3" t="s">
        <v>30</v>
      </c>
      <c r="C6" s="4" t="s">
        <v>35</v>
      </c>
      <c r="D6" s="3" t="s">
        <v>32</v>
      </c>
      <c r="E6" s="19">
        <v>250000</v>
      </c>
      <c r="F6" s="19">
        <v>210000</v>
      </c>
      <c r="G6" s="19">
        <f t="shared" si="0"/>
        <v>40000</v>
      </c>
      <c r="H6" s="20">
        <v>0.85</v>
      </c>
      <c r="I6" s="3" t="s">
        <v>28</v>
      </c>
      <c r="J6" s="4"/>
    </row>
    <row r="7" spans="1:10" ht="20.100000000000001" customHeight="1" x14ac:dyDescent="0.25">
      <c r="A7" s="6" t="s">
        <v>36</v>
      </c>
      <c r="B7" s="6" t="s">
        <v>30</v>
      </c>
      <c r="C7" s="7" t="s">
        <v>37</v>
      </c>
      <c r="D7" s="6" t="s">
        <v>38</v>
      </c>
      <c r="E7" s="17">
        <v>350000</v>
      </c>
      <c r="F7" s="17">
        <v>310000</v>
      </c>
      <c r="G7" s="17">
        <f t="shared" si="0"/>
        <v>40000</v>
      </c>
      <c r="H7" s="18">
        <v>0.9</v>
      </c>
      <c r="I7" s="6" t="s">
        <v>28</v>
      </c>
      <c r="J7" s="7"/>
    </row>
    <row r="8" spans="1:10" ht="20.100000000000001" customHeight="1" x14ac:dyDescent="0.25">
      <c r="A8" s="3" t="s">
        <v>39</v>
      </c>
      <c r="B8" s="3" t="s">
        <v>30</v>
      </c>
      <c r="C8" s="4" t="s">
        <v>40</v>
      </c>
      <c r="D8" s="3" t="s">
        <v>41</v>
      </c>
      <c r="E8" s="19">
        <v>200000</v>
      </c>
      <c r="F8" s="19">
        <v>200000</v>
      </c>
      <c r="G8" s="19">
        <f t="shared" si="0"/>
        <v>0</v>
      </c>
      <c r="H8" s="20">
        <v>1</v>
      </c>
      <c r="I8" s="3" t="s">
        <v>33</v>
      </c>
      <c r="J8" s="4"/>
    </row>
    <row r="9" spans="1:10" ht="20.100000000000001" customHeight="1" x14ac:dyDescent="0.25">
      <c r="A9" s="13" t="s">
        <v>10</v>
      </c>
      <c r="B9" s="13" t="s">
        <v>26</v>
      </c>
      <c r="C9" s="14" t="s">
        <v>42</v>
      </c>
      <c r="D9" s="13"/>
      <c r="E9" s="15">
        <f>SUM(E10:E14)</f>
        <v>11300000</v>
      </c>
      <c r="F9" s="15">
        <f>SUM(F10:F14)</f>
        <v>11150000</v>
      </c>
      <c r="G9" s="15">
        <f t="shared" si="0"/>
        <v>150000</v>
      </c>
      <c r="H9" s="16">
        <f>AVERAGE(H10:H14)</f>
        <v>0.95</v>
      </c>
      <c r="I9" s="13" t="s">
        <v>33</v>
      </c>
      <c r="J9" s="14"/>
    </row>
    <row r="10" spans="1:10" ht="20.100000000000001" customHeight="1" x14ac:dyDescent="0.25">
      <c r="A10" s="3" t="s">
        <v>43</v>
      </c>
      <c r="B10" s="3" t="s">
        <v>30</v>
      </c>
      <c r="C10" s="4" t="s">
        <v>44</v>
      </c>
      <c r="D10" s="3" t="s">
        <v>45</v>
      </c>
      <c r="E10" s="19">
        <v>2800000</v>
      </c>
      <c r="F10" s="19">
        <v>2950000</v>
      </c>
      <c r="G10" s="19">
        <f t="shared" si="0"/>
        <v>-150000</v>
      </c>
      <c r="H10" s="20">
        <v>1</v>
      </c>
      <c r="I10" s="3" t="s">
        <v>33</v>
      </c>
      <c r="J10" s="4"/>
    </row>
    <row r="11" spans="1:10" ht="20.100000000000001" customHeight="1" x14ac:dyDescent="0.25">
      <c r="A11" s="6" t="s">
        <v>46</v>
      </c>
      <c r="B11" s="6" t="s">
        <v>30</v>
      </c>
      <c r="C11" s="7" t="s">
        <v>47</v>
      </c>
      <c r="D11" s="6" t="s">
        <v>48</v>
      </c>
      <c r="E11" s="17">
        <v>1500000</v>
      </c>
      <c r="F11" s="17">
        <v>1550000</v>
      </c>
      <c r="G11" s="17">
        <f t="shared" si="0"/>
        <v>-50000</v>
      </c>
      <c r="H11" s="18">
        <v>1</v>
      </c>
      <c r="I11" s="6" t="s">
        <v>33</v>
      </c>
      <c r="J11" s="7"/>
    </row>
    <row r="12" spans="1:10" ht="20.100000000000001" customHeight="1" x14ac:dyDescent="0.25">
      <c r="A12" s="3" t="s">
        <v>49</v>
      </c>
      <c r="B12" s="3" t="s">
        <v>30</v>
      </c>
      <c r="C12" s="4" t="s">
        <v>50</v>
      </c>
      <c r="D12" s="3" t="s">
        <v>45</v>
      </c>
      <c r="E12" s="19">
        <v>300000</v>
      </c>
      <c r="F12" s="19">
        <v>290000</v>
      </c>
      <c r="G12" s="19">
        <f t="shared" si="0"/>
        <v>10000</v>
      </c>
      <c r="H12" s="20">
        <v>1</v>
      </c>
      <c r="I12" s="3" t="s">
        <v>33</v>
      </c>
      <c r="J12" s="4"/>
    </row>
    <row r="13" spans="1:10" ht="20.100000000000001" customHeight="1" x14ac:dyDescent="0.25">
      <c r="A13" s="6" t="s">
        <v>51</v>
      </c>
      <c r="B13" s="6" t="s">
        <v>30</v>
      </c>
      <c r="C13" s="7" t="s">
        <v>52</v>
      </c>
      <c r="D13" s="6" t="s">
        <v>48</v>
      </c>
      <c r="E13" s="17">
        <v>200000</v>
      </c>
      <c r="F13" s="17">
        <v>160000</v>
      </c>
      <c r="G13" s="17">
        <f t="shared" si="0"/>
        <v>40000</v>
      </c>
      <c r="H13" s="18">
        <v>1</v>
      </c>
      <c r="I13" s="6" t="s">
        <v>33</v>
      </c>
      <c r="J13" s="7"/>
    </row>
    <row r="14" spans="1:10" ht="20.100000000000001" customHeight="1" x14ac:dyDescent="0.25">
      <c r="A14" s="13" t="s">
        <v>11</v>
      </c>
      <c r="B14" s="13" t="s">
        <v>26</v>
      </c>
      <c r="C14" s="14" t="s">
        <v>53</v>
      </c>
      <c r="D14" s="13"/>
      <c r="E14" s="15">
        <v>6500000</v>
      </c>
      <c r="F14" s="15">
        <v>6200000</v>
      </c>
      <c r="G14" s="15">
        <f t="shared" si="0"/>
        <v>300000</v>
      </c>
      <c r="H14" s="16">
        <v>0.75</v>
      </c>
      <c r="I14" s="13" t="s">
        <v>28</v>
      </c>
      <c r="J14" s="14"/>
    </row>
    <row r="15" spans="1:10" ht="20.100000000000001" customHeight="1" x14ac:dyDescent="0.25">
      <c r="A15" s="6" t="s">
        <v>54</v>
      </c>
      <c r="B15" s="6" t="s">
        <v>30</v>
      </c>
      <c r="C15" s="7" t="s">
        <v>55</v>
      </c>
      <c r="D15" s="6" t="s">
        <v>45</v>
      </c>
      <c r="E15" s="17">
        <f>SUM(E16:E19)</f>
        <v>5200000</v>
      </c>
      <c r="F15" s="17">
        <f>SUM(F16:F19)</f>
        <v>4600000</v>
      </c>
      <c r="G15" s="17">
        <f t="shared" si="0"/>
        <v>600000</v>
      </c>
      <c r="H15" s="18">
        <f>AVERAGE(H16:H19)</f>
        <v>0.57500000000000007</v>
      </c>
      <c r="I15" s="6" t="s">
        <v>28</v>
      </c>
      <c r="J15" s="7"/>
    </row>
    <row r="16" spans="1:10" ht="20.100000000000001" customHeight="1" x14ac:dyDescent="0.25">
      <c r="A16" s="3" t="s">
        <v>56</v>
      </c>
      <c r="B16" s="3" t="s">
        <v>30</v>
      </c>
      <c r="C16" s="4" t="s">
        <v>57</v>
      </c>
      <c r="D16" s="3" t="s">
        <v>45</v>
      </c>
      <c r="E16" s="19">
        <v>1200000</v>
      </c>
      <c r="F16" s="19">
        <v>1150000</v>
      </c>
      <c r="G16" s="19">
        <f t="shared" si="0"/>
        <v>50000</v>
      </c>
      <c r="H16" s="20">
        <v>0.8</v>
      </c>
      <c r="I16" s="3" t="s">
        <v>28</v>
      </c>
      <c r="J16" s="4"/>
    </row>
    <row r="17" spans="1:10" ht="20.100000000000001" customHeight="1" x14ac:dyDescent="0.25">
      <c r="A17" s="6" t="s">
        <v>58</v>
      </c>
      <c r="B17" s="6" t="s">
        <v>30</v>
      </c>
      <c r="C17" s="7" t="s">
        <v>59</v>
      </c>
      <c r="D17" s="6" t="s">
        <v>45</v>
      </c>
      <c r="E17" s="17">
        <v>1100000</v>
      </c>
      <c r="F17" s="17">
        <v>1050000</v>
      </c>
      <c r="G17" s="17">
        <f t="shared" si="0"/>
        <v>50000</v>
      </c>
      <c r="H17" s="18">
        <v>0.5</v>
      </c>
      <c r="I17" s="6" t="s">
        <v>28</v>
      </c>
      <c r="J17" s="7"/>
    </row>
    <row r="18" spans="1:10" ht="20.100000000000001" customHeight="1" x14ac:dyDescent="0.25">
      <c r="A18" s="3" t="s">
        <v>60</v>
      </c>
      <c r="B18" s="3" t="s">
        <v>30</v>
      </c>
      <c r="C18" s="4" t="s">
        <v>61</v>
      </c>
      <c r="D18" s="3" t="s">
        <v>45</v>
      </c>
      <c r="E18" s="19">
        <v>700000</v>
      </c>
      <c r="F18" s="19">
        <v>550000</v>
      </c>
      <c r="G18" s="19">
        <f t="shared" si="0"/>
        <v>150000</v>
      </c>
      <c r="H18" s="20">
        <v>0.4</v>
      </c>
      <c r="I18" s="3" t="s">
        <v>28</v>
      </c>
      <c r="J18" s="4"/>
    </row>
    <row r="19" spans="1:10" ht="20.100000000000001" customHeight="1" x14ac:dyDescent="0.25">
      <c r="A19" s="13" t="s">
        <v>12</v>
      </c>
      <c r="B19" s="13" t="s">
        <v>26</v>
      </c>
      <c r="C19" s="14" t="s">
        <v>62</v>
      </c>
      <c r="D19" s="13"/>
      <c r="E19" s="15">
        <v>2200000</v>
      </c>
      <c r="F19" s="15">
        <v>1850000</v>
      </c>
      <c r="G19" s="15">
        <f t="shared" si="0"/>
        <v>350000</v>
      </c>
      <c r="H19" s="16">
        <v>0.6</v>
      </c>
      <c r="I19" s="13" t="s">
        <v>28</v>
      </c>
      <c r="J19" s="14"/>
    </row>
    <row r="20" spans="1:10" ht="20.100000000000001" customHeight="1" x14ac:dyDescent="0.25">
      <c r="A20" s="3" t="s">
        <v>63</v>
      </c>
      <c r="B20" s="3" t="s">
        <v>30</v>
      </c>
      <c r="C20" s="4" t="s">
        <v>64</v>
      </c>
      <c r="D20" s="3" t="s">
        <v>45</v>
      </c>
      <c r="E20" s="19">
        <f>SUM(E21:E24)</f>
        <v>4200000</v>
      </c>
      <c r="F20" s="19">
        <f>SUM(F21:F24)</f>
        <v>3230000</v>
      </c>
      <c r="G20" s="19">
        <f t="shared" si="0"/>
        <v>970000</v>
      </c>
      <c r="H20" s="20">
        <f>AVERAGE(H21:H24)</f>
        <v>0.4375</v>
      </c>
      <c r="I20" s="3" t="s">
        <v>28</v>
      </c>
      <c r="J20" s="4"/>
    </row>
    <row r="21" spans="1:10" ht="20.100000000000001" customHeight="1" x14ac:dyDescent="0.25">
      <c r="A21" s="6" t="s">
        <v>65</v>
      </c>
      <c r="B21" s="6" t="s">
        <v>30</v>
      </c>
      <c r="C21" s="7" t="s">
        <v>66</v>
      </c>
      <c r="D21" s="6" t="s">
        <v>45</v>
      </c>
      <c r="E21" s="17">
        <v>600000</v>
      </c>
      <c r="F21" s="17">
        <v>550000</v>
      </c>
      <c r="G21" s="17">
        <f t="shared" si="0"/>
        <v>50000</v>
      </c>
      <c r="H21" s="18">
        <v>0.7</v>
      </c>
      <c r="I21" s="6" t="s">
        <v>28</v>
      </c>
      <c r="J21" s="7"/>
    </row>
    <row r="22" spans="1:10" ht="20.100000000000001" customHeight="1" x14ac:dyDescent="0.25">
      <c r="A22" s="3" t="s">
        <v>67</v>
      </c>
      <c r="B22" s="3" t="s">
        <v>30</v>
      </c>
      <c r="C22" s="4" t="s">
        <v>68</v>
      </c>
      <c r="D22" s="3" t="s">
        <v>48</v>
      </c>
      <c r="E22" s="19">
        <v>500000</v>
      </c>
      <c r="F22" s="19">
        <v>380000</v>
      </c>
      <c r="G22" s="19">
        <f t="shared" si="0"/>
        <v>120000</v>
      </c>
      <c r="H22" s="20">
        <v>0.4</v>
      </c>
      <c r="I22" s="3" t="s">
        <v>28</v>
      </c>
      <c r="J22" s="4"/>
    </row>
    <row r="23" spans="1:10" ht="20.100000000000001" customHeight="1" x14ac:dyDescent="0.25">
      <c r="A23" s="6" t="s">
        <v>69</v>
      </c>
      <c r="B23" s="6" t="s">
        <v>30</v>
      </c>
      <c r="C23" s="7" t="s">
        <v>70</v>
      </c>
      <c r="D23" s="6" t="s">
        <v>45</v>
      </c>
      <c r="E23" s="17">
        <v>300000</v>
      </c>
      <c r="F23" s="17">
        <v>200000</v>
      </c>
      <c r="G23" s="17">
        <f t="shared" si="0"/>
        <v>100000</v>
      </c>
      <c r="H23" s="18">
        <v>0.2</v>
      </c>
      <c r="I23" s="6" t="s">
        <v>28</v>
      </c>
      <c r="J23" s="7"/>
    </row>
    <row r="24" spans="1:10" ht="20.100000000000001" customHeight="1" x14ac:dyDescent="0.25">
      <c r="A24" s="13" t="s">
        <v>13</v>
      </c>
      <c r="B24" s="13" t="s">
        <v>26</v>
      </c>
      <c r="C24" s="14" t="s">
        <v>71</v>
      </c>
      <c r="D24" s="13"/>
      <c r="E24" s="15">
        <v>2800000</v>
      </c>
      <c r="F24" s="15">
        <v>2100000</v>
      </c>
      <c r="G24" s="15">
        <f t="shared" si="0"/>
        <v>700000</v>
      </c>
      <c r="H24" s="16">
        <v>0.45</v>
      </c>
      <c r="I24" s="13" t="s">
        <v>28</v>
      </c>
      <c r="J24" s="14"/>
    </row>
    <row r="25" spans="1:10" ht="20.100000000000001" customHeight="1" x14ac:dyDescent="0.25">
      <c r="A25" s="6" t="s">
        <v>72</v>
      </c>
      <c r="B25" s="6" t="s">
        <v>30</v>
      </c>
      <c r="C25" s="7" t="s">
        <v>73</v>
      </c>
      <c r="D25" s="6" t="s">
        <v>45</v>
      </c>
      <c r="E25" s="17">
        <f>SUM(E26:E28)</f>
        <v>1800000</v>
      </c>
      <c r="F25" s="17">
        <f>SUM(F26:F28)</f>
        <v>1150000</v>
      </c>
      <c r="G25" s="17">
        <f t="shared" si="0"/>
        <v>650000</v>
      </c>
      <c r="H25" s="18">
        <f>AVERAGE(H26:H28)</f>
        <v>0.26666666666666666</v>
      </c>
      <c r="I25" s="6" t="s">
        <v>28</v>
      </c>
      <c r="J25" s="7"/>
    </row>
    <row r="26" spans="1:10" ht="20.100000000000001" customHeight="1" x14ac:dyDescent="0.25">
      <c r="A26" s="3" t="s">
        <v>74</v>
      </c>
      <c r="B26" s="3" t="s">
        <v>30</v>
      </c>
      <c r="C26" s="4" t="s">
        <v>75</v>
      </c>
      <c r="D26" s="3" t="s">
        <v>45</v>
      </c>
      <c r="E26" s="19">
        <v>600000</v>
      </c>
      <c r="F26" s="19">
        <v>450000</v>
      </c>
      <c r="G26" s="19">
        <f t="shared" si="0"/>
        <v>150000</v>
      </c>
      <c r="H26" s="20">
        <v>0.3</v>
      </c>
      <c r="I26" s="3" t="s">
        <v>28</v>
      </c>
      <c r="J26" s="4"/>
    </row>
    <row r="27" spans="1:10" ht="20.100000000000001" customHeight="1" x14ac:dyDescent="0.25">
      <c r="A27" s="6" t="s">
        <v>76</v>
      </c>
      <c r="B27" s="6" t="s">
        <v>30</v>
      </c>
      <c r="C27" s="7" t="s">
        <v>77</v>
      </c>
      <c r="D27" s="6" t="s">
        <v>45</v>
      </c>
      <c r="E27" s="17">
        <v>500000</v>
      </c>
      <c r="F27" s="17">
        <v>200000</v>
      </c>
      <c r="G27" s="17">
        <f t="shared" si="0"/>
        <v>300000</v>
      </c>
      <c r="H27" s="18">
        <v>0.1</v>
      </c>
      <c r="I27" s="6" t="s">
        <v>78</v>
      </c>
      <c r="J27" s="7"/>
    </row>
    <row r="28" spans="1:10" ht="20.100000000000001" customHeight="1" x14ac:dyDescent="0.25">
      <c r="A28" s="3" t="s">
        <v>79</v>
      </c>
      <c r="B28" s="3" t="s">
        <v>30</v>
      </c>
      <c r="C28" s="4" t="s">
        <v>80</v>
      </c>
      <c r="D28" s="3" t="s">
        <v>48</v>
      </c>
      <c r="E28" s="19">
        <v>700000</v>
      </c>
      <c r="F28" s="19">
        <v>500000</v>
      </c>
      <c r="G28" s="19">
        <f t="shared" si="0"/>
        <v>200000</v>
      </c>
      <c r="H28" s="20">
        <v>0.4</v>
      </c>
      <c r="I28" s="3" t="s">
        <v>28</v>
      </c>
      <c r="J28" s="4"/>
    </row>
    <row r="29" spans="1:10" ht="20.100000000000001" customHeight="1" x14ac:dyDescent="0.25">
      <c r="A29" s="13" t="s">
        <v>14</v>
      </c>
      <c r="B29" s="13" t="s">
        <v>26</v>
      </c>
      <c r="C29" s="14" t="s">
        <v>81</v>
      </c>
      <c r="D29" s="13"/>
      <c r="E29" s="15">
        <f>SUM(E30:E32)</f>
        <v>1400000</v>
      </c>
      <c r="F29" s="15">
        <f>SUM(F30:F32)</f>
        <v>850000</v>
      </c>
      <c r="G29" s="15">
        <f t="shared" si="0"/>
        <v>550000</v>
      </c>
      <c r="H29" s="16">
        <f>AVERAGE(H30:H32)</f>
        <v>0.35000000000000003</v>
      </c>
      <c r="I29" s="13" t="s">
        <v>28</v>
      </c>
      <c r="J29" s="14"/>
    </row>
    <row r="30" spans="1:10" ht="20.100000000000001" customHeight="1" x14ac:dyDescent="0.25">
      <c r="A30" s="3" t="s">
        <v>82</v>
      </c>
      <c r="B30" s="3" t="s">
        <v>30</v>
      </c>
      <c r="C30" s="4" t="s">
        <v>83</v>
      </c>
      <c r="D30" s="3" t="s">
        <v>45</v>
      </c>
      <c r="E30" s="19">
        <v>500000</v>
      </c>
      <c r="F30" s="19">
        <v>420000</v>
      </c>
      <c r="G30" s="19">
        <f t="shared" si="0"/>
        <v>80000</v>
      </c>
      <c r="H30" s="20">
        <v>0.7</v>
      </c>
      <c r="I30" s="3" t="s">
        <v>28</v>
      </c>
      <c r="J30" s="4"/>
    </row>
    <row r="31" spans="1:10" ht="20.100000000000001" customHeight="1" x14ac:dyDescent="0.25">
      <c r="A31" s="6" t="s">
        <v>84</v>
      </c>
      <c r="B31" s="6" t="s">
        <v>30</v>
      </c>
      <c r="C31" s="7" t="s">
        <v>85</v>
      </c>
      <c r="D31" s="6" t="s">
        <v>32</v>
      </c>
      <c r="E31" s="17">
        <v>400000</v>
      </c>
      <c r="F31" s="17">
        <v>150000</v>
      </c>
      <c r="G31" s="17">
        <f t="shared" si="0"/>
        <v>250000</v>
      </c>
      <c r="H31" s="18">
        <v>0.15</v>
      </c>
      <c r="I31" s="6" t="s">
        <v>28</v>
      </c>
      <c r="J31" s="7"/>
    </row>
    <row r="32" spans="1:10" ht="20.100000000000001" customHeight="1" x14ac:dyDescent="0.25">
      <c r="A32" s="3" t="s">
        <v>86</v>
      </c>
      <c r="B32" s="3" t="s">
        <v>30</v>
      </c>
      <c r="C32" s="4" t="s">
        <v>87</v>
      </c>
      <c r="D32" s="3" t="s">
        <v>45</v>
      </c>
      <c r="E32" s="19">
        <v>500000</v>
      </c>
      <c r="F32" s="19">
        <v>280000</v>
      </c>
      <c r="G32" s="19">
        <f t="shared" si="0"/>
        <v>220000</v>
      </c>
      <c r="H32" s="20">
        <v>0.2</v>
      </c>
      <c r="I32" s="3" t="s">
        <v>28</v>
      </c>
      <c r="J32" s="4"/>
    </row>
    <row r="33" spans="1:10" ht="20.100000000000001" customHeight="1" x14ac:dyDescent="0.25">
      <c r="A33" s="13" t="s">
        <v>15</v>
      </c>
      <c r="B33" s="13" t="s">
        <v>26</v>
      </c>
      <c r="C33" s="14" t="s">
        <v>88</v>
      </c>
      <c r="D33" s="13"/>
      <c r="E33" s="15">
        <f>SUM(E34:E37)</f>
        <v>1950000</v>
      </c>
      <c r="F33" s="15">
        <f>SUM(F34:F37)</f>
        <v>820000</v>
      </c>
      <c r="G33" s="15">
        <f t="shared" si="0"/>
        <v>1130000</v>
      </c>
      <c r="H33" s="16">
        <f>AVERAGE(H34:H37)</f>
        <v>0.33750000000000002</v>
      </c>
      <c r="I33" s="13" t="s">
        <v>28</v>
      </c>
      <c r="J33" s="14"/>
    </row>
    <row r="34" spans="1:10" ht="20.100000000000001" customHeight="1" x14ac:dyDescent="0.25">
      <c r="A34" s="3" t="s">
        <v>89</v>
      </c>
      <c r="B34" s="3" t="s">
        <v>30</v>
      </c>
      <c r="C34" s="4" t="s">
        <v>90</v>
      </c>
      <c r="D34" s="3" t="s">
        <v>45</v>
      </c>
      <c r="E34" s="19">
        <v>600000</v>
      </c>
      <c r="F34" s="19">
        <v>450000</v>
      </c>
      <c r="G34" s="19">
        <f t="shared" si="0"/>
        <v>150000</v>
      </c>
      <c r="H34" s="20">
        <v>0.75</v>
      </c>
      <c r="I34" s="3" t="s">
        <v>28</v>
      </c>
      <c r="J34" s="4"/>
    </row>
    <row r="35" spans="1:10" ht="20.100000000000001" customHeight="1" x14ac:dyDescent="0.25">
      <c r="A35" s="6" t="s">
        <v>91</v>
      </c>
      <c r="B35" s="6" t="s">
        <v>30</v>
      </c>
      <c r="C35" s="7" t="s">
        <v>92</v>
      </c>
      <c r="D35" s="6" t="s">
        <v>48</v>
      </c>
      <c r="E35" s="17">
        <v>450000</v>
      </c>
      <c r="F35" s="17">
        <v>250000</v>
      </c>
      <c r="G35" s="17">
        <f t="shared" si="0"/>
        <v>200000</v>
      </c>
      <c r="H35" s="18">
        <v>0.5</v>
      </c>
      <c r="I35" s="6" t="s">
        <v>28</v>
      </c>
      <c r="J35" s="7"/>
    </row>
    <row r="36" spans="1:10" ht="20.100000000000001" customHeight="1" x14ac:dyDescent="0.25">
      <c r="A36" s="3" t="s">
        <v>93</v>
      </c>
      <c r="B36" s="3" t="s">
        <v>30</v>
      </c>
      <c r="C36" s="4" t="s">
        <v>94</v>
      </c>
      <c r="D36" s="3" t="s">
        <v>45</v>
      </c>
      <c r="E36" s="19">
        <v>500000</v>
      </c>
      <c r="F36" s="19">
        <v>120000</v>
      </c>
      <c r="G36" s="19">
        <f t="shared" si="0"/>
        <v>380000</v>
      </c>
      <c r="H36" s="20">
        <v>0.1</v>
      </c>
      <c r="I36" s="3" t="s">
        <v>78</v>
      </c>
      <c r="J36" s="4"/>
    </row>
    <row r="37" spans="1:10" ht="20.100000000000001" customHeight="1" x14ac:dyDescent="0.25">
      <c r="A37" s="6" t="s">
        <v>95</v>
      </c>
      <c r="B37" s="6" t="s">
        <v>30</v>
      </c>
      <c r="C37" s="7" t="s">
        <v>96</v>
      </c>
      <c r="D37" s="6" t="s">
        <v>32</v>
      </c>
      <c r="E37" s="17">
        <v>400000</v>
      </c>
      <c r="F37" s="17">
        <v>0</v>
      </c>
      <c r="G37" s="17">
        <f t="shared" si="0"/>
        <v>400000</v>
      </c>
      <c r="H37" s="18">
        <v>0</v>
      </c>
      <c r="I37" s="6" t="s">
        <v>78</v>
      </c>
      <c r="J37" s="7"/>
    </row>
    <row r="38" spans="1:10" ht="24" customHeight="1" x14ac:dyDescent="0.25">
      <c r="A38" s="21" t="s">
        <v>97</v>
      </c>
      <c r="B38" s="21"/>
      <c r="C38" s="21" t="s">
        <v>98</v>
      </c>
      <c r="D38" s="21"/>
      <c r="E38" s="22">
        <f>SUM(E4,E9,E15,E20,E25,E29,E33)</f>
        <v>27100000</v>
      </c>
      <c r="F38" s="22">
        <f>SUM(F4,F9,F15,F20,F25,F29,F33)</f>
        <v>22980000</v>
      </c>
      <c r="G38" s="22">
        <f t="shared" si="0"/>
        <v>4120000</v>
      </c>
      <c r="H38" s="23">
        <f>AVERAGE(H4,H9,H15,H20,H25,H29,H33)</f>
        <v>0.55059523809523803</v>
      </c>
      <c r="I38" s="21"/>
      <c r="J38" s="21"/>
    </row>
  </sheetData>
  <conditionalFormatting sqref="G4:G38">
    <cfRule type="cellIs" dxfId="0" priority="1" stopIfTrue="1" operator="lessThan">
      <formula>0</formula>
    </cfRule>
  </conditionalFormatting>
  <pageMargins left="0.75" right="0.75" top="1" bottom="1" header="0.5" footer="0.5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100-000000000000}">
          <x14:formula1>
            <xm:f>Settings!$A$2:$A$6</xm:f>
          </x14:formula1>
          <xm:sqref>D5 D6 D7 D8 D10 D11 D12 D13 D14 D16 D17 D18 D19 D21 D22 D23 D24 D26 D27 D28 D30 D31 D32 D34 D35 D36 D37</xm:sqref>
        </x14:dataValidation>
        <x14:dataValidation type="list" allowBlank="1" xr:uid="{00000000-0002-0000-0100-000001000000}">
          <x14:formula1>
            <xm:f>Settings!$A$9:$A$12</xm:f>
          </x14:formula1>
          <xm:sqref>I5 I6 I7 I8 I10 I11 I12 I13 I14 I16 I17 I18 I19 I21 I22 I23 I24 I26 I27 I28 I30 I31 I32 I34 I35 I36 I37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2"/>
  <sheetViews>
    <sheetView workbookViewId="0">
      <selection activeCell="E16" sqref="E16"/>
    </sheetView>
  </sheetViews>
  <sheetFormatPr defaultRowHeight="15" x14ac:dyDescent="0.25"/>
  <cols>
    <col min="1" max="1" width="14.42578125" bestFit="1" customWidth="1"/>
  </cols>
  <sheetData>
    <row r="1" spans="1:1" x14ac:dyDescent="0.25">
      <c r="A1" s="2" t="s">
        <v>21</v>
      </c>
    </row>
    <row r="2" spans="1:1" x14ac:dyDescent="0.25">
      <c r="A2" t="s">
        <v>45</v>
      </c>
    </row>
    <row r="3" spans="1:1" x14ac:dyDescent="0.25">
      <c r="A3" t="s">
        <v>38</v>
      </c>
    </row>
    <row r="4" spans="1:1" x14ac:dyDescent="0.25">
      <c r="A4" t="s">
        <v>48</v>
      </c>
    </row>
    <row r="5" spans="1:1" x14ac:dyDescent="0.25">
      <c r="A5" t="s">
        <v>41</v>
      </c>
    </row>
    <row r="6" spans="1:1" x14ac:dyDescent="0.25">
      <c r="A6" t="s">
        <v>32</v>
      </c>
    </row>
    <row r="8" spans="1:1" x14ac:dyDescent="0.25">
      <c r="A8" s="2" t="s">
        <v>24</v>
      </c>
    </row>
    <row r="9" spans="1:1" x14ac:dyDescent="0.25">
      <c r="A9" t="s">
        <v>78</v>
      </c>
    </row>
    <row r="10" spans="1:1" x14ac:dyDescent="0.25">
      <c r="A10" t="s">
        <v>28</v>
      </c>
    </row>
    <row r="11" spans="1:1" x14ac:dyDescent="0.25">
      <c r="A11" t="s">
        <v>33</v>
      </c>
    </row>
    <row r="12" spans="1:1" x14ac:dyDescent="0.25">
      <c r="A12" t="s">
        <v>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Dashboard &amp; Summary</vt:lpstr>
      <vt:lpstr>Detailed CBS</vt:lpstr>
      <vt:lpstr>Settings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Günay YILDIZ</cp:lastModifiedBy>
  <dcterms:created xsi:type="dcterms:W3CDTF">2026-06-25T07:49:20Z</dcterms:created>
  <dcterms:modified xsi:type="dcterms:W3CDTF">2026-06-25T08:14:57Z</dcterms:modified>
</cp:coreProperties>
</file>