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ster Schedule" sheetId="1" state="visible" r:id="rId1"/>
  </sheets>
  <definedNames>
    <definedName name="_xlnm.Print_Titles" localSheetId="0">'Master Schedule'!$1:$15</definedName>
  </definedNames>
  <calcPr calcId="124519" fullCalcOnLoad="1"/>
</workbook>
</file>

<file path=xl/styles.xml><?xml version="1.0" encoding="utf-8"?>
<styleSheet xmlns="http://schemas.openxmlformats.org/spreadsheetml/2006/main">
  <numFmts count="3">
    <numFmt numFmtId="164" formatCode="yyyy-mm-dd"/>
    <numFmt numFmtId="165" formatCode="dd mmm yyyy"/>
    <numFmt numFmtId="166" formatCode="dd-mmm-yy"/>
  </numFmts>
  <fonts count="14">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b val="1"/>
      <color rgb="FFFFFFFF"/>
      <sz val="9"/>
    </font>
    <font>
      <b val="1"/>
      <color rgb="FFFFFFFF"/>
      <sz val="6.5"/>
    </font>
    <font>
      <b val="1"/>
      <color rgb="FFFFFFFF"/>
      <sz val="9.5"/>
    </font>
    <font>
      <b val="1"/>
      <color rgb="FFE8772E"/>
      <sz val="11"/>
    </font>
    <font>
      <color rgb="FF16222E"/>
      <sz val="9.5"/>
    </font>
    <font>
      <i val="1"/>
      <color rgb="FF64748B"/>
      <sz val="8"/>
    </font>
    <font>
      <i val="1"/>
      <color rgb="FF64748B"/>
      <sz val="7.5"/>
    </font>
    <font>
      <b val="1"/>
      <color rgb="FFE8772E"/>
      <sz val="8"/>
    </font>
  </fonts>
  <fills count="12">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
      <patternFill patternType="solid">
        <fgColor rgb="FF1C6FB8"/>
      </patternFill>
    </fill>
    <fill>
      <patternFill patternType="solid">
        <fgColor rgb="FF2E9E6B"/>
      </patternFill>
    </fill>
    <fill>
      <patternFill patternType="solid">
        <fgColor rgb="FF155A96"/>
      </patternFill>
    </fill>
    <fill>
      <patternFill patternType="solid">
        <fgColor rgb="FF1F7A52"/>
      </patternFill>
    </fill>
    <fill>
      <patternFill patternType="solid">
        <fgColor rgb="FFC25A1B"/>
      </patternFill>
    </fill>
  </fills>
  <borders count="2">
    <border>
      <left/>
      <right/>
      <top/>
      <bottom/>
      <diagonal/>
    </border>
    <border>
      <left style="thin">
        <color rgb="FFDCE3EB"/>
      </left>
      <right style="thin">
        <color rgb="FFDCE3EB"/>
      </right>
      <top style="thin">
        <color rgb="FFDCE3EB"/>
      </top>
      <bottom style="thin">
        <color rgb="FFDCE3EB"/>
      </bottom>
    </border>
  </borders>
  <cellStyleXfs count="1">
    <xf numFmtId="0" fontId="0" fillId="0" borderId="0"/>
  </cellStyleXfs>
  <cellXfs count="38">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165" fontId="5" fillId="2" borderId="1" applyAlignment="1" pivotButton="0" quotePrefix="0" xfId="0">
      <alignment vertical="center" indent="1"/>
    </xf>
    <xf numFmtId="164" fontId="0" fillId="0" borderId="0" pivotButton="0" quotePrefix="0" xfId="0"/>
    <xf numFmtId="0" fontId="6" fillId="4" borderId="1" applyAlignment="1" pivotButton="0" quotePrefix="0" xfId="0">
      <alignment horizontal="center" vertical="center" wrapText="1"/>
    </xf>
    <xf numFmtId="0" fontId="7" fillId="5" borderId="1" applyAlignment="1" pivotButton="0" quotePrefix="0" xfId="0">
      <alignment horizontal="center" vertical="center" textRotation="90"/>
    </xf>
    <xf numFmtId="0" fontId="10" fillId="7" borderId="1" applyAlignment="1" pivotButton="0" quotePrefix="0" xfId="0">
      <alignment horizontal="center" vertical="center"/>
    </xf>
    <xf numFmtId="0" fontId="10" fillId="0" borderId="1" applyAlignment="1" pivotButton="0" quotePrefix="0" xfId="0">
      <alignment horizontal="left" vertical="center" wrapText="1" indent="1"/>
    </xf>
    <xf numFmtId="0" fontId="10" fillId="0" borderId="1" applyAlignment="1" pivotButton="0" quotePrefix="0" xfId="0">
      <alignment horizontal="center" vertical="center"/>
    </xf>
    <xf numFmtId="0" fontId="0" fillId="7" borderId="1" pivotButton="0" quotePrefix="0" xfId="0"/>
    <xf numFmtId="0" fontId="10" fillId="6" borderId="1" applyAlignment="1" pivotButton="0" quotePrefix="0" xfId="0">
      <alignment horizontal="center" vertical="center"/>
    </xf>
    <xf numFmtId="0" fontId="10" fillId="6" borderId="1" applyAlignment="1" pivotButton="0" quotePrefix="0" xfId="0">
      <alignment horizontal="left" vertical="center" wrapText="1" indent="1"/>
    </xf>
    <xf numFmtId="1" fontId="10" fillId="6" borderId="1" applyAlignment="1" pivotButton="0" quotePrefix="0" xfId="0">
      <alignment horizontal="center" vertical="center"/>
    </xf>
    <xf numFmtId="166" fontId="10" fillId="6" borderId="1" applyAlignment="1" pivotButton="0" quotePrefix="0" xfId="0">
      <alignment horizontal="center" vertical="center"/>
    </xf>
    <xf numFmtId="9" fontId="10" fillId="6" borderId="1" applyAlignment="1" pivotButton="0" quotePrefix="0" xfId="0">
      <alignment horizontal="center" vertical="center"/>
    </xf>
    <xf numFmtId="0" fontId="9" fillId="0" borderId="1" applyAlignment="1" pivotButton="0" quotePrefix="0" xfId="0">
      <alignment horizontal="center" vertical="center"/>
    </xf>
    <xf numFmtId="1" fontId="10" fillId="0" borderId="1" applyAlignment="1" pivotButton="0" quotePrefix="0" xfId="0">
      <alignment horizontal="center" vertical="center"/>
    </xf>
    <xf numFmtId="166" fontId="10" fillId="0" borderId="1" applyAlignment="1" pivotButton="0" quotePrefix="0" xfId="0">
      <alignment horizontal="center" vertical="center"/>
    </xf>
    <xf numFmtId="9" fontId="10" fillId="0" borderId="1" applyAlignment="1" pivotButton="0" quotePrefix="0" xfId="0">
      <alignment horizontal="center" vertical="center"/>
    </xf>
    <xf numFmtId="0" fontId="0" fillId="0" borderId="1" pivotButton="0" quotePrefix="0" xfId="0"/>
    <xf numFmtId="0" fontId="0" fillId="3" borderId="1" pivotButton="0" quotePrefix="0" xfId="0"/>
    <xf numFmtId="0" fontId="0" fillId="4" borderId="1" pivotButton="0" quotePrefix="0" xfId="0"/>
    <xf numFmtId="0" fontId="10" fillId="8" borderId="1" applyAlignment="1" pivotButton="0" quotePrefix="0" xfId="0">
      <alignment horizontal="center" vertical="center"/>
    </xf>
    <xf numFmtId="0" fontId="0" fillId="8" borderId="1" pivotButton="0" quotePrefix="0" xfId="0"/>
    <xf numFmtId="0" fontId="0" fillId="9" borderId="1" pivotButton="0" quotePrefix="0" xfId="0"/>
    <xf numFmtId="0" fontId="10" fillId="10" borderId="1" applyAlignment="1" pivotButton="0" quotePrefix="0" xfId="0">
      <alignment horizontal="center" vertical="center"/>
    </xf>
    <xf numFmtId="0" fontId="0" fillId="10" borderId="1" pivotButton="0" quotePrefix="0" xfId="0"/>
    <xf numFmtId="0" fontId="0" fillId="11" borderId="1" pivotButton="0" quotePrefix="0" xfId="0"/>
    <xf numFmtId="0" fontId="0" fillId="5" borderId="1" pivotButton="0" quotePrefix="0" xfId="0"/>
    <xf numFmtId="0" fontId="11" fillId="0" borderId="0" applyAlignment="1" pivotButton="0" quotePrefix="0" xfId="0">
      <alignment vertical="center" wrapText="1" indent="1"/>
    </xf>
    <xf numFmtId="0" fontId="12" fillId="0" borderId="0" applyAlignment="1" pivotButton="0" quotePrefix="0" xfId="0">
      <alignment horizontal="left" vertical="center" wrapText="1" indent="1"/>
    </xf>
    <xf numFmtId="0" fontId="13" fillId="0" borderId="0" applyAlignment="1" pivotButton="0" quotePrefix="0" xfId="0">
      <alignment horizontal="left" vertical="center" indent="1"/>
    </xf>
  </cellXfs>
  <cellStyles count="1">
    <cellStyle name="Normal" xfId="0" builtinId="0" hidden="0"/>
  </cellStyles>
  <dxfs count="16">
    <dxf>
      <fill>
        <patternFill>
          <bgColor rgb="FF1C6FB8"/>
        </patternFill>
      </fill>
    </dxf>
    <dxf>
      <fill>
        <patternFill>
          <bgColor rgb="FFBBD4EA"/>
        </patternFill>
      </fill>
    </dxf>
    <dxf>
      <fill>
        <patternFill>
          <bgColor rgb="FFE8772E"/>
        </patternFill>
      </fill>
    </dxf>
    <dxf>
      <fill>
        <patternFill>
          <bgColor rgb="FFF8D6C0"/>
        </patternFill>
      </fill>
    </dxf>
    <dxf>
      <fill>
        <patternFill>
          <bgColor rgb="FF0E2A47"/>
        </patternFill>
      </fill>
    </dxf>
    <dxf>
      <fill>
        <patternFill>
          <bgColor rgb="FFB7BFC8"/>
        </patternFill>
      </fill>
    </dxf>
    <dxf>
      <fill>
        <patternFill>
          <bgColor rgb="FF2E9E6B"/>
        </patternFill>
      </fill>
    </dxf>
    <dxf>
      <fill>
        <patternFill>
          <bgColor rgb="FFC0E2D3"/>
        </patternFill>
      </fill>
    </dxf>
    <dxf>
      <fill>
        <patternFill>
          <bgColor rgb="FF155A96"/>
        </patternFill>
      </fill>
    </dxf>
    <dxf>
      <fill>
        <patternFill>
          <bgColor rgb="FFB9CEE0"/>
        </patternFill>
      </fill>
    </dxf>
    <dxf>
      <fill>
        <patternFill>
          <bgColor rgb="FF1F7A52"/>
        </patternFill>
      </fill>
    </dxf>
    <dxf>
      <fill>
        <patternFill>
          <bgColor rgb="FFBCD7CB"/>
        </patternFill>
      </fill>
    </dxf>
    <dxf>
      <fill>
        <patternFill>
          <bgColor rgb="FFC25A1B"/>
        </patternFill>
      </fill>
    </dxf>
    <dxf>
      <fill>
        <patternFill>
          <bgColor rgb="FFEDCEBB"/>
        </patternFill>
      </fill>
    </dxf>
    <dxf>
      <fill>
        <patternFill>
          <bgColor rgb="FF143A61"/>
        </patternFill>
      </fill>
    </dxf>
    <dxf>
      <fill>
        <patternFill>
          <bgColor rgb="FFB8C4D0"/>
        </patternFill>
      </fill>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U76"/>
  <sheetViews>
    <sheetView showGridLines="0" workbookViewId="0">
      <pane xSplit="9" ySplit="15" topLeftCell="J16"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9" customWidth="1" min="3" max="3"/>
    <col width="8" customWidth="1" min="4" max="4"/>
    <col width="10" customWidth="1" min="5" max="5"/>
    <col width="10" customWidth="1" min="6" max="6"/>
    <col width="10" customWidth="1" min="7" max="7"/>
    <col width="9" customWidth="1" min="8" max="8"/>
    <col width="14" customWidth="1" min="9" max="9"/>
    <col width="2.6" customWidth="1" min="10" max="10"/>
    <col width="2.6" customWidth="1" min="11" max="11"/>
    <col width="2.6" customWidth="1" min="12" max="12"/>
    <col width="2.6" customWidth="1" min="13" max="13"/>
    <col width="2.6" customWidth="1" min="14" max="14"/>
    <col width="2.6" customWidth="1" min="15" max="15"/>
    <col width="2.6" customWidth="1" min="16" max="16"/>
    <col width="2.6" customWidth="1" min="17" max="17"/>
    <col width="2.6" customWidth="1" min="18" max="18"/>
    <col width="2.6" customWidth="1" min="19" max="19"/>
    <col width="2.6" customWidth="1" min="20" max="20"/>
    <col width="2.6" customWidth="1" min="21" max="21"/>
    <col width="2.6" customWidth="1" min="22" max="22"/>
    <col width="2.6" customWidth="1" min="23" max="23"/>
    <col width="2.6" customWidth="1" min="24" max="24"/>
    <col width="2.6" customWidth="1" min="25" max="25"/>
    <col width="2.6" customWidth="1" min="26" max="26"/>
    <col width="2.6" customWidth="1" min="27" max="27"/>
    <col width="2.6" customWidth="1" min="28" max="28"/>
    <col width="2.6" customWidth="1" min="29" max="29"/>
    <col width="2.6" customWidth="1" min="30" max="30"/>
    <col width="2.6" customWidth="1" min="31" max="31"/>
    <col width="2.6" customWidth="1" min="32" max="32"/>
    <col width="2.6" customWidth="1" min="33" max="33"/>
    <col width="2.6" customWidth="1" min="34" max="34"/>
    <col width="2.6" customWidth="1" min="35" max="35"/>
    <col width="2.6" customWidth="1" min="36" max="36"/>
    <col width="2.6" customWidth="1" min="37" max="37"/>
    <col width="2.6" customWidth="1" min="38" max="38"/>
    <col width="2.6" customWidth="1" min="39" max="39"/>
    <col width="2.6" customWidth="1" min="40" max="40"/>
    <col width="2.6" customWidth="1" min="41" max="41"/>
    <col width="2.6" customWidth="1" min="42" max="42"/>
    <col width="2.6" customWidth="1" min="43" max="43"/>
    <col width="2.6" customWidth="1" min="44" max="44"/>
    <col width="2.6" customWidth="1" min="45" max="45"/>
    <col width="2.6" customWidth="1" min="46" max="46"/>
    <col width="2.6" customWidth="1" min="47" max="47"/>
    <col width="2.6" customWidth="1" min="48" max="48"/>
    <col width="2.6" customWidth="1" min="49" max="49"/>
    <col width="2.6" customWidth="1" min="50" max="50"/>
    <col width="2.6" customWidth="1" min="51" max="51"/>
    <col width="2.6" customWidth="1" min="52" max="52"/>
    <col width="2.6" customWidth="1" min="53" max="53"/>
    <col width="2.6" customWidth="1" min="54" max="54"/>
    <col width="2.6" customWidth="1" min="55" max="55"/>
    <col width="2.6" customWidth="1" min="56" max="56"/>
    <col width="2.6" customWidth="1" min="57" max="57"/>
    <col width="2.6" customWidth="1" min="58" max="58"/>
    <col width="2.6" customWidth="1" min="59" max="59"/>
    <col width="2.6" customWidth="1" min="60" max="60"/>
    <col width="2.6" customWidth="1" min="61" max="61"/>
    <col width="2.6" customWidth="1" min="62" max="62"/>
    <col width="2.6" customWidth="1" min="63" max="63"/>
    <col width="2.6" customWidth="1" min="64" max="64"/>
    <col width="2.6" customWidth="1" min="65" max="65"/>
    <col width="2.6" customWidth="1" min="66" max="66"/>
    <col width="2.6" customWidth="1" min="67" max="67"/>
    <col width="2.6" customWidth="1" min="68" max="68"/>
    <col width="2.6" customWidth="1" min="69" max="69"/>
    <col width="2.6" customWidth="1" min="70" max="70"/>
    <col width="2.6" customWidth="1" min="71" max="71"/>
    <col width="2.6" customWidth="1" min="72" max="72"/>
    <col width="2.6" customWidth="1" min="73" max="73"/>
  </cols>
  <sheetData>
    <row r="1" ht="40" customHeight="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c r="AX1" s="1" t="n"/>
      <c r="AY1" s="1" t="n"/>
      <c r="AZ1" s="1" t="n"/>
      <c r="BA1" s="1" t="n"/>
      <c r="BB1" s="1" t="n"/>
      <c r="BC1" s="1" t="n"/>
      <c r="BD1" s="1" t="n"/>
      <c r="BE1" s="1" t="n"/>
      <c r="BF1" s="1" t="n"/>
      <c r="BG1" s="1" t="n"/>
      <c r="BH1" s="1" t="n"/>
      <c r="BI1" s="1" t="n"/>
      <c r="BJ1" s="1" t="n"/>
      <c r="BK1" s="1" t="n"/>
      <c r="BL1" s="1" t="n"/>
      <c r="BM1" s="1" t="n"/>
      <c r="BN1" s="1" t="n"/>
      <c r="BO1" s="1" t="n"/>
      <c r="BP1" s="2" t="inlineStr">
        <is>
          <t>TPL-SCHED-01</t>
        </is>
      </c>
    </row>
    <row r="2" ht="4" customHeight="1">
      <c r="A2" s="3" t="n"/>
    </row>
    <row r="3" ht="30" customHeight="1">
      <c r="A3" s="4" t="inlineStr">
        <is>
          <t>Newbuild Master Schedule Template</t>
        </is>
      </c>
    </row>
    <row r="4" ht="18" customHeight="1">
      <c r="A4" s="5" t="inlineStr">
        <is>
          <t>Free PM Templates &amp; Documents for Shipyard Newbuild Projects  ·  Interactive schedule — edit Start Date, Duration or % Complete and the chart updates</t>
        </is>
      </c>
    </row>
    <row r="5" ht="6" customHeight="1"/>
    <row r="6" ht="15" customHeight="1">
      <c r="A6" s="6" t="inlineStr">
        <is>
          <t>Project / Vessel Name</t>
        </is>
      </c>
      <c r="C6" s="7" t="inlineStr">
        <is>
          <t>[ Enter vessel name / hull no. ]</t>
        </is>
      </c>
    </row>
    <row r="7" ht="15" customHeight="1">
      <c r="A7" s="6" t="inlineStr">
        <is>
          <t>Shipyard</t>
        </is>
      </c>
      <c r="C7" s="7" t="inlineStr">
        <is>
          <t>[ Enter yard name ]</t>
        </is>
      </c>
    </row>
    <row r="8" ht="15" customHeight="1">
      <c r="A8" s="6" t="inlineStr">
        <is>
          <t>Owner</t>
        </is>
      </c>
      <c r="C8" s="7" t="inlineStr">
        <is>
          <t>[ Enter owner / operator ]</t>
        </is>
      </c>
    </row>
    <row r="9" ht="15" customHeight="1">
      <c r="A9" s="6" t="inlineStr">
        <is>
          <t>Contract Effective Date (editable — shifts the whole chart)</t>
        </is>
      </c>
      <c r="C9" s="8" t="n">
        <v>46027</v>
      </c>
    </row>
    <row r="10" ht="15" customHeight="1">
      <c r="A10" s="6" t="inlineStr">
        <is>
          <t>Class Society</t>
        </is>
      </c>
      <c r="C10" s="7" t="inlineStr">
        <is>
          <t>[ e.g. DNV / ABS / LR / BV ]</t>
        </is>
      </c>
    </row>
    <row r="11" ht="15" customHeight="1">
      <c r="A11" s="6" t="inlineStr">
        <is>
          <t>Prepared By / Date</t>
        </is>
      </c>
      <c r="C11" s="7" t="inlineStr">
        <is>
          <t>[ Name ]  /  [ Date ]</t>
        </is>
      </c>
    </row>
    <row r="14" hidden="1">
      <c r="J14" s="9">
        <f>$C$9+0</f>
        <v/>
      </c>
      <c r="K14" s="9">
        <f>$C$9+7</f>
        <v/>
      </c>
      <c r="L14" s="9">
        <f>$C$9+14</f>
        <v/>
      </c>
      <c r="M14" s="9">
        <f>$C$9+21</f>
        <v/>
      </c>
      <c r="N14" s="9">
        <f>$C$9+28</f>
        <v/>
      </c>
      <c r="O14" s="9">
        <f>$C$9+35</f>
        <v/>
      </c>
      <c r="P14" s="9">
        <f>$C$9+42</f>
        <v/>
      </c>
      <c r="Q14" s="9">
        <f>$C$9+49</f>
        <v/>
      </c>
      <c r="R14" s="9">
        <f>$C$9+56</f>
        <v/>
      </c>
      <c r="S14" s="9">
        <f>$C$9+63</f>
        <v/>
      </c>
      <c r="T14" s="9">
        <f>$C$9+70</f>
        <v/>
      </c>
      <c r="U14" s="9">
        <f>$C$9+77</f>
        <v/>
      </c>
      <c r="V14" s="9">
        <f>$C$9+84</f>
        <v/>
      </c>
      <c r="W14" s="9">
        <f>$C$9+91</f>
        <v/>
      </c>
      <c r="X14" s="9">
        <f>$C$9+98</f>
        <v/>
      </c>
      <c r="Y14" s="9">
        <f>$C$9+105</f>
        <v/>
      </c>
      <c r="Z14" s="9">
        <f>$C$9+112</f>
        <v/>
      </c>
      <c r="AA14" s="9">
        <f>$C$9+119</f>
        <v/>
      </c>
      <c r="AB14" s="9">
        <f>$C$9+126</f>
        <v/>
      </c>
      <c r="AC14" s="9">
        <f>$C$9+133</f>
        <v/>
      </c>
      <c r="AD14" s="9">
        <f>$C$9+140</f>
        <v/>
      </c>
      <c r="AE14" s="9">
        <f>$C$9+147</f>
        <v/>
      </c>
      <c r="AF14" s="9">
        <f>$C$9+154</f>
        <v/>
      </c>
      <c r="AG14" s="9">
        <f>$C$9+161</f>
        <v/>
      </c>
      <c r="AH14" s="9">
        <f>$C$9+168</f>
        <v/>
      </c>
      <c r="AI14" s="9">
        <f>$C$9+175</f>
        <v/>
      </c>
      <c r="AJ14" s="9">
        <f>$C$9+182</f>
        <v/>
      </c>
      <c r="AK14" s="9">
        <f>$C$9+189</f>
        <v/>
      </c>
      <c r="AL14" s="9">
        <f>$C$9+196</f>
        <v/>
      </c>
      <c r="AM14" s="9">
        <f>$C$9+203</f>
        <v/>
      </c>
      <c r="AN14" s="9">
        <f>$C$9+210</f>
        <v/>
      </c>
      <c r="AO14" s="9">
        <f>$C$9+217</f>
        <v/>
      </c>
      <c r="AP14" s="9">
        <f>$C$9+224</f>
        <v/>
      </c>
      <c r="AQ14" s="9">
        <f>$C$9+231</f>
        <v/>
      </c>
      <c r="AR14" s="9">
        <f>$C$9+238</f>
        <v/>
      </c>
      <c r="AS14" s="9">
        <f>$C$9+245</f>
        <v/>
      </c>
      <c r="AT14" s="9">
        <f>$C$9+252</f>
        <v/>
      </c>
      <c r="AU14" s="9">
        <f>$C$9+259</f>
        <v/>
      </c>
      <c r="AV14" s="9">
        <f>$C$9+266</f>
        <v/>
      </c>
      <c r="AW14" s="9">
        <f>$C$9+273</f>
        <v/>
      </c>
      <c r="AX14" s="9">
        <f>$C$9+280</f>
        <v/>
      </c>
      <c r="AY14" s="9">
        <f>$C$9+287</f>
        <v/>
      </c>
      <c r="AZ14" s="9">
        <f>$C$9+294</f>
        <v/>
      </c>
      <c r="BA14" s="9">
        <f>$C$9+301</f>
        <v/>
      </c>
      <c r="BB14" s="9">
        <f>$C$9+308</f>
        <v/>
      </c>
      <c r="BC14" s="9">
        <f>$C$9+315</f>
        <v/>
      </c>
      <c r="BD14" s="9">
        <f>$C$9+322</f>
        <v/>
      </c>
      <c r="BE14" s="9">
        <f>$C$9+329</f>
        <v/>
      </c>
      <c r="BF14" s="9">
        <f>$C$9+336</f>
        <v/>
      </c>
      <c r="BG14" s="9">
        <f>$C$9+343</f>
        <v/>
      </c>
      <c r="BH14" s="9">
        <f>$C$9+350</f>
        <v/>
      </c>
      <c r="BI14" s="9">
        <f>$C$9+357</f>
        <v/>
      </c>
      <c r="BJ14" s="9">
        <f>$C$9+364</f>
        <v/>
      </c>
      <c r="BK14" s="9">
        <f>$C$9+371</f>
        <v/>
      </c>
      <c r="BL14" s="9">
        <f>$C$9+378</f>
        <v/>
      </c>
      <c r="BM14" s="9">
        <f>$C$9+385</f>
        <v/>
      </c>
      <c r="BN14" s="9">
        <f>$C$9+392</f>
        <v/>
      </c>
      <c r="BO14" s="9">
        <f>$C$9+399</f>
        <v/>
      </c>
      <c r="BP14" s="9">
        <f>$C$9+406</f>
        <v/>
      </c>
      <c r="BQ14" s="9">
        <f>$C$9+413</f>
        <v/>
      </c>
      <c r="BR14" s="9">
        <f>$C$9+420</f>
        <v/>
      </c>
      <c r="BS14" s="9">
        <f>$C$9+427</f>
        <v/>
      </c>
      <c r="BT14" s="9">
        <f>$C$9+434</f>
        <v/>
      </c>
      <c r="BU14" s="9">
        <f>$C$9+441</f>
        <v/>
      </c>
    </row>
    <row r="15" ht="46" customHeight="1">
      <c r="A15" s="10" t="inlineStr">
        <is>
          <t>WBS</t>
        </is>
      </c>
      <c r="B15" s="10" t="inlineStr">
        <is>
          <t>Task Name</t>
        </is>
      </c>
      <c r="C15" s="10" t="inlineStr">
        <is>
          <t>Type</t>
        </is>
      </c>
      <c r="D15" s="10" t="inlineStr">
        <is>
          <t>Duration
(days)</t>
        </is>
      </c>
      <c r="E15" s="10" t="inlineStr">
        <is>
          <t>Start Date</t>
        </is>
      </c>
      <c r="F15" s="10" t="inlineStr">
        <is>
          <t>Finish Date</t>
        </is>
      </c>
      <c r="G15" s="10" t="inlineStr">
        <is>
          <t>Predecessor</t>
        </is>
      </c>
      <c r="H15" s="10" t="inlineStr">
        <is>
          <t>% Complete</t>
        </is>
      </c>
      <c r="I15" s="10" t="inlineStr">
        <is>
          <t>Responsible</t>
        </is>
      </c>
      <c r="J15" s="11" t="inlineStr">
        <is>
          <t>W1</t>
        </is>
      </c>
      <c r="K15" s="11" t="inlineStr">
        <is>
          <t>W2</t>
        </is>
      </c>
      <c r="L15" s="11" t="inlineStr">
        <is>
          <t>W3</t>
        </is>
      </c>
      <c r="M15" s="11" t="inlineStr">
        <is>
          <t>W4</t>
        </is>
      </c>
      <c r="N15" s="11" t="inlineStr">
        <is>
          <t>W5</t>
        </is>
      </c>
      <c r="O15" s="11" t="inlineStr">
        <is>
          <t>W6</t>
        </is>
      </c>
      <c r="P15" s="11" t="inlineStr">
        <is>
          <t>W7</t>
        </is>
      </c>
      <c r="Q15" s="11" t="inlineStr">
        <is>
          <t>W8</t>
        </is>
      </c>
      <c r="R15" s="11" t="inlineStr">
        <is>
          <t>W9</t>
        </is>
      </c>
      <c r="S15" s="11" t="inlineStr">
        <is>
          <t>W10</t>
        </is>
      </c>
      <c r="T15" s="11" t="inlineStr">
        <is>
          <t>W11</t>
        </is>
      </c>
      <c r="U15" s="11" t="inlineStr">
        <is>
          <t>W12</t>
        </is>
      </c>
      <c r="V15" s="11" t="inlineStr">
        <is>
          <t>W13</t>
        </is>
      </c>
      <c r="W15" s="11" t="inlineStr">
        <is>
          <t>W14</t>
        </is>
      </c>
      <c r="X15" s="11" t="inlineStr">
        <is>
          <t>W15</t>
        </is>
      </c>
      <c r="Y15" s="11" t="inlineStr">
        <is>
          <t>W16</t>
        </is>
      </c>
      <c r="Z15" s="11" t="inlineStr">
        <is>
          <t>W17</t>
        </is>
      </c>
      <c r="AA15" s="11" t="inlineStr">
        <is>
          <t>W18</t>
        </is>
      </c>
      <c r="AB15" s="11" t="inlineStr">
        <is>
          <t>W19</t>
        </is>
      </c>
      <c r="AC15" s="11" t="inlineStr">
        <is>
          <t>W20</t>
        </is>
      </c>
      <c r="AD15" s="11" t="inlineStr">
        <is>
          <t>W21</t>
        </is>
      </c>
      <c r="AE15" s="11" t="inlineStr">
        <is>
          <t>W22</t>
        </is>
      </c>
      <c r="AF15" s="11" t="inlineStr">
        <is>
          <t>W23</t>
        </is>
      </c>
      <c r="AG15" s="11" t="inlineStr">
        <is>
          <t>W24</t>
        </is>
      </c>
      <c r="AH15" s="11" t="inlineStr">
        <is>
          <t>W25</t>
        </is>
      </c>
      <c r="AI15" s="11" t="inlineStr">
        <is>
          <t>W26</t>
        </is>
      </c>
      <c r="AJ15" s="11" t="inlineStr">
        <is>
          <t>W27</t>
        </is>
      </c>
      <c r="AK15" s="11" t="inlineStr">
        <is>
          <t>W28</t>
        </is>
      </c>
      <c r="AL15" s="11" t="inlineStr">
        <is>
          <t>W29</t>
        </is>
      </c>
      <c r="AM15" s="11" t="inlineStr">
        <is>
          <t>W30</t>
        </is>
      </c>
      <c r="AN15" s="11" t="inlineStr">
        <is>
          <t>W31</t>
        </is>
      </c>
      <c r="AO15" s="11" t="inlineStr">
        <is>
          <t>W32</t>
        </is>
      </c>
      <c r="AP15" s="11" t="inlineStr">
        <is>
          <t>W33</t>
        </is>
      </c>
      <c r="AQ15" s="11" t="inlineStr">
        <is>
          <t>W34</t>
        </is>
      </c>
      <c r="AR15" s="11" t="inlineStr">
        <is>
          <t>W35</t>
        </is>
      </c>
      <c r="AS15" s="11" t="inlineStr">
        <is>
          <t>W36</t>
        </is>
      </c>
      <c r="AT15" s="11" t="inlineStr">
        <is>
          <t>W37</t>
        </is>
      </c>
      <c r="AU15" s="11" t="inlineStr">
        <is>
          <t>W38</t>
        </is>
      </c>
      <c r="AV15" s="11" t="inlineStr">
        <is>
          <t>W39</t>
        </is>
      </c>
      <c r="AW15" s="11" t="inlineStr">
        <is>
          <t>W40</t>
        </is>
      </c>
      <c r="AX15" s="11" t="inlineStr">
        <is>
          <t>W41</t>
        </is>
      </c>
      <c r="AY15" s="11" t="inlineStr">
        <is>
          <t>W42</t>
        </is>
      </c>
      <c r="AZ15" s="11" t="inlineStr">
        <is>
          <t>W43</t>
        </is>
      </c>
      <c r="BA15" s="11" t="inlineStr">
        <is>
          <t>W44</t>
        </is>
      </c>
      <c r="BB15" s="11" t="inlineStr">
        <is>
          <t>W45</t>
        </is>
      </c>
      <c r="BC15" s="11" t="inlineStr">
        <is>
          <t>W46</t>
        </is>
      </c>
      <c r="BD15" s="11" t="inlineStr">
        <is>
          <t>W47</t>
        </is>
      </c>
      <c r="BE15" s="11" t="inlineStr">
        <is>
          <t>W48</t>
        </is>
      </c>
      <c r="BF15" s="11" t="inlineStr">
        <is>
          <t>W49</t>
        </is>
      </c>
      <c r="BG15" s="11" t="inlineStr">
        <is>
          <t>W50</t>
        </is>
      </c>
      <c r="BH15" s="11" t="inlineStr">
        <is>
          <t>W51</t>
        </is>
      </c>
      <c r="BI15" s="11" t="inlineStr">
        <is>
          <t>W52</t>
        </is>
      </c>
      <c r="BJ15" s="11" t="inlineStr">
        <is>
          <t>W53</t>
        </is>
      </c>
      <c r="BK15" s="11" t="inlineStr">
        <is>
          <t>W54</t>
        </is>
      </c>
      <c r="BL15" s="11" t="inlineStr">
        <is>
          <t>W55</t>
        </is>
      </c>
      <c r="BM15" s="11" t="inlineStr">
        <is>
          <t>W56</t>
        </is>
      </c>
      <c r="BN15" s="11" t="inlineStr">
        <is>
          <t>W57</t>
        </is>
      </c>
      <c r="BO15" s="11" t="inlineStr">
        <is>
          <t>W58</t>
        </is>
      </c>
      <c r="BP15" s="11" t="inlineStr">
        <is>
          <t>W59</t>
        </is>
      </c>
      <c r="BQ15" s="11" t="inlineStr">
        <is>
          <t>W60</t>
        </is>
      </c>
      <c r="BR15" s="11" t="inlineStr">
        <is>
          <t>W61</t>
        </is>
      </c>
      <c r="BS15" s="11" t="inlineStr">
        <is>
          <t>W62</t>
        </is>
      </c>
      <c r="BT15" s="11" t="inlineStr">
        <is>
          <t>W63</t>
        </is>
      </c>
      <c r="BU15" s="11" t="inlineStr">
        <is>
          <t>W64</t>
        </is>
      </c>
    </row>
    <row r="16" ht="15" customHeight="1">
      <c r="A16" s="12" t="inlineStr">
        <is>
          <t>1.  Engineering &amp; Design</t>
        </is>
      </c>
      <c r="B16" s="13" t="n"/>
      <c r="C16" s="14" t="n"/>
      <c r="D16" s="14" t="n"/>
      <c r="E16" s="14" t="n"/>
      <c r="F16" s="14" t="n"/>
      <c r="G16" s="14" t="n"/>
      <c r="H16" s="14" t="n"/>
      <c r="I16" s="14"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5" t="n"/>
      <c r="AI16" s="15" t="n"/>
      <c r="AJ16" s="15" t="n"/>
      <c r="AK16" s="15" t="n"/>
      <c r="AL16" s="15" t="n"/>
      <c r="AM16" s="15" t="n"/>
      <c r="AN16" s="15" t="n"/>
      <c r="AO16" s="15" t="n"/>
      <c r="AP16" s="15" t="n"/>
      <c r="AQ16" s="15" t="n"/>
      <c r="AR16" s="15" t="n"/>
      <c r="AS16" s="15" t="n"/>
      <c r="AT16" s="15" t="n"/>
      <c r="AU16" s="15" t="n"/>
      <c r="AV16" s="15" t="n"/>
      <c r="AW16" s="15" t="n"/>
      <c r="AX16" s="15" t="n"/>
      <c r="AY16" s="15" t="n"/>
      <c r="AZ16" s="15" t="n"/>
      <c r="BA16" s="15" t="n"/>
      <c r="BB16" s="15" t="n"/>
      <c r="BC16" s="15" t="n"/>
      <c r="BD16" s="15" t="n"/>
      <c r="BE16" s="15" t="n"/>
      <c r="BF16" s="15" t="n"/>
      <c r="BG16" s="15" t="n"/>
      <c r="BH16" s="15" t="n"/>
      <c r="BI16" s="15" t="n"/>
      <c r="BJ16" s="15" t="n"/>
      <c r="BK16" s="15" t="n"/>
      <c r="BL16" s="15" t="n"/>
      <c r="BM16" s="15" t="n"/>
      <c r="BN16" s="15" t="n"/>
      <c r="BO16" s="15" t="n"/>
      <c r="BP16" s="15" t="n"/>
      <c r="BQ16" s="15" t="n"/>
      <c r="BR16" s="15" t="n"/>
      <c r="BS16" s="15" t="n"/>
      <c r="BT16" s="15" t="n"/>
      <c r="BU16" s="15" t="n"/>
    </row>
    <row r="17" ht="14.5" customHeight="1">
      <c r="A17" s="16" t="inlineStr">
        <is>
          <t>1.1</t>
        </is>
      </c>
      <c r="B17" s="17" t="inlineStr">
        <is>
          <t>Contract Effective Date</t>
        </is>
      </c>
      <c r="C17" s="16" t="inlineStr">
        <is>
          <t>Milestone</t>
        </is>
      </c>
      <c r="D17" s="18" t="n">
        <v>0</v>
      </c>
      <c r="E17" s="19" t="n">
        <v>46027</v>
      </c>
      <c r="F17" s="19">
        <f>E17+MAX(D17-1,0)</f>
        <v/>
      </c>
      <c r="G17" s="16" t="inlineStr">
        <is>
          <t>-</t>
        </is>
      </c>
      <c r="H17" s="20" t="n">
        <v>1</v>
      </c>
      <c r="I17" s="16" t="inlineStr">
        <is>
          <t>Project Team</t>
        </is>
      </c>
      <c r="J17" s="21">
        <f>IF(AND(J$14&gt;=$E17,J$14&lt;$E17+7),"◆","")</f>
        <v/>
      </c>
      <c r="K17" s="21">
        <f>IF(AND(K$14&gt;=$E17,K$14&lt;$E17+7),"◆","")</f>
        <v/>
      </c>
      <c r="L17" s="21">
        <f>IF(AND(L$14&gt;=$E17,L$14&lt;$E17+7),"◆","")</f>
        <v/>
      </c>
      <c r="M17" s="21">
        <f>IF(AND(M$14&gt;=$E17,M$14&lt;$E17+7),"◆","")</f>
        <v/>
      </c>
      <c r="N17" s="21">
        <f>IF(AND(N$14&gt;=$E17,N$14&lt;$E17+7),"◆","")</f>
        <v/>
      </c>
      <c r="O17" s="21">
        <f>IF(AND(O$14&gt;=$E17,O$14&lt;$E17+7),"◆","")</f>
        <v/>
      </c>
      <c r="P17" s="21">
        <f>IF(AND(P$14&gt;=$E17,P$14&lt;$E17+7),"◆","")</f>
        <v/>
      </c>
      <c r="Q17" s="21">
        <f>IF(AND(Q$14&gt;=$E17,Q$14&lt;$E17+7),"◆","")</f>
        <v/>
      </c>
      <c r="R17" s="21">
        <f>IF(AND(R$14&gt;=$E17,R$14&lt;$E17+7),"◆","")</f>
        <v/>
      </c>
      <c r="S17" s="21">
        <f>IF(AND(S$14&gt;=$E17,S$14&lt;$E17+7),"◆","")</f>
        <v/>
      </c>
      <c r="T17" s="21">
        <f>IF(AND(T$14&gt;=$E17,T$14&lt;$E17+7),"◆","")</f>
        <v/>
      </c>
      <c r="U17" s="21">
        <f>IF(AND(U$14&gt;=$E17,U$14&lt;$E17+7),"◆","")</f>
        <v/>
      </c>
      <c r="V17" s="21">
        <f>IF(AND(V$14&gt;=$E17,V$14&lt;$E17+7),"◆","")</f>
        <v/>
      </c>
      <c r="W17" s="21">
        <f>IF(AND(W$14&gt;=$E17,W$14&lt;$E17+7),"◆","")</f>
        <v/>
      </c>
      <c r="X17" s="21">
        <f>IF(AND(X$14&gt;=$E17,X$14&lt;$E17+7),"◆","")</f>
        <v/>
      </c>
      <c r="Y17" s="21">
        <f>IF(AND(Y$14&gt;=$E17,Y$14&lt;$E17+7),"◆","")</f>
        <v/>
      </c>
      <c r="Z17" s="21">
        <f>IF(AND(Z$14&gt;=$E17,Z$14&lt;$E17+7),"◆","")</f>
        <v/>
      </c>
      <c r="AA17" s="21">
        <f>IF(AND(AA$14&gt;=$E17,AA$14&lt;$E17+7),"◆","")</f>
        <v/>
      </c>
      <c r="AB17" s="21">
        <f>IF(AND(AB$14&gt;=$E17,AB$14&lt;$E17+7),"◆","")</f>
        <v/>
      </c>
      <c r="AC17" s="21">
        <f>IF(AND(AC$14&gt;=$E17,AC$14&lt;$E17+7),"◆","")</f>
        <v/>
      </c>
      <c r="AD17" s="21">
        <f>IF(AND(AD$14&gt;=$E17,AD$14&lt;$E17+7),"◆","")</f>
        <v/>
      </c>
      <c r="AE17" s="21">
        <f>IF(AND(AE$14&gt;=$E17,AE$14&lt;$E17+7),"◆","")</f>
        <v/>
      </c>
      <c r="AF17" s="21">
        <f>IF(AND(AF$14&gt;=$E17,AF$14&lt;$E17+7),"◆","")</f>
        <v/>
      </c>
      <c r="AG17" s="21">
        <f>IF(AND(AG$14&gt;=$E17,AG$14&lt;$E17+7),"◆","")</f>
        <v/>
      </c>
      <c r="AH17" s="21">
        <f>IF(AND(AH$14&gt;=$E17,AH$14&lt;$E17+7),"◆","")</f>
        <v/>
      </c>
      <c r="AI17" s="21">
        <f>IF(AND(AI$14&gt;=$E17,AI$14&lt;$E17+7),"◆","")</f>
        <v/>
      </c>
      <c r="AJ17" s="21">
        <f>IF(AND(AJ$14&gt;=$E17,AJ$14&lt;$E17+7),"◆","")</f>
        <v/>
      </c>
      <c r="AK17" s="21">
        <f>IF(AND(AK$14&gt;=$E17,AK$14&lt;$E17+7),"◆","")</f>
        <v/>
      </c>
      <c r="AL17" s="21">
        <f>IF(AND(AL$14&gt;=$E17,AL$14&lt;$E17+7),"◆","")</f>
        <v/>
      </c>
      <c r="AM17" s="21">
        <f>IF(AND(AM$14&gt;=$E17,AM$14&lt;$E17+7),"◆","")</f>
        <v/>
      </c>
      <c r="AN17" s="21">
        <f>IF(AND(AN$14&gt;=$E17,AN$14&lt;$E17+7),"◆","")</f>
        <v/>
      </c>
      <c r="AO17" s="21">
        <f>IF(AND(AO$14&gt;=$E17,AO$14&lt;$E17+7),"◆","")</f>
        <v/>
      </c>
      <c r="AP17" s="21">
        <f>IF(AND(AP$14&gt;=$E17,AP$14&lt;$E17+7),"◆","")</f>
        <v/>
      </c>
      <c r="AQ17" s="21">
        <f>IF(AND(AQ$14&gt;=$E17,AQ$14&lt;$E17+7),"◆","")</f>
        <v/>
      </c>
      <c r="AR17" s="21">
        <f>IF(AND(AR$14&gt;=$E17,AR$14&lt;$E17+7),"◆","")</f>
        <v/>
      </c>
      <c r="AS17" s="21">
        <f>IF(AND(AS$14&gt;=$E17,AS$14&lt;$E17+7),"◆","")</f>
        <v/>
      </c>
      <c r="AT17" s="21">
        <f>IF(AND(AT$14&gt;=$E17,AT$14&lt;$E17+7),"◆","")</f>
        <v/>
      </c>
      <c r="AU17" s="21">
        <f>IF(AND(AU$14&gt;=$E17,AU$14&lt;$E17+7),"◆","")</f>
        <v/>
      </c>
      <c r="AV17" s="21">
        <f>IF(AND(AV$14&gt;=$E17,AV$14&lt;$E17+7),"◆","")</f>
        <v/>
      </c>
      <c r="AW17" s="21">
        <f>IF(AND(AW$14&gt;=$E17,AW$14&lt;$E17+7),"◆","")</f>
        <v/>
      </c>
      <c r="AX17" s="21">
        <f>IF(AND(AX$14&gt;=$E17,AX$14&lt;$E17+7),"◆","")</f>
        <v/>
      </c>
      <c r="AY17" s="21">
        <f>IF(AND(AY$14&gt;=$E17,AY$14&lt;$E17+7),"◆","")</f>
        <v/>
      </c>
      <c r="AZ17" s="21">
        <f>IF(AND(AZ$14&gt;=$E17,AZ$14&lt;$E17+7),"◆","")</f>
        <v/>
      </c>
      <c r="BA17" s="21">
        <f>IF(AND(BA$14&gt;=$E17,BA$14&lt;$E17+7),"◆","")</f>
        <v/>
      </c>
      <c r="BB17" s="21">
        <f>IF(AND(BB$14&gt;=$E17,BB$14&lt;$E17+7),"◆","")</f>
        <v/>
      </c>
      <c r="BC17" s="21">
        <f>IF(AND(BC$14&gt;=$E17,BC$14&lt;$E17+7),"◆","")</f>
        <v/>
      </c>
      <c r="BD17" s="21">
        <f>IF(AND(BD$14&gt;=$E17,BD$14&lt;$E17+7),"◆","")</f>
        <v/>
      </c>
      <c r="BE17" s="21">
        <f>IF(AND(BE$14&gt;=$E17,BE$14&lt;$E17+7),"◆","")</f>
        <v/>
      </c>
      <c r="BF17" s="21">
        <f>IF(AND(BF$14&gt;=$E17,BF$14&lt;$E17+7),"◆","")</f>
        <v/>
      </c>
      <c r="BG17" s="21">
        <f>IF(AND(BG$14&gt;=$E17,BG$14&lt;$E17+7),"◆","")</f>
        <v/>
      </c>
      <c r="BH17" s="21">
        <f>IF(AND(BH$14&gt;=$E17,BH$14&lt;$E17+7),"◆","")</f>
        <v/>
      </c>
      <c r="BI17" s="21">
        <f>IF(AND(BI$14&gt;=$E17,BI$14&lt;$E17+7),"◆","")</f>
        <v/>
      </c>
      <c r="BJ17" s="21">
        <f>IF(AND(BJ$14&gt;=$E17,BJ$14&lt;$E17+7),"◆","")</f>
        <v/>
      </c>
      <c r="BK17" s="21">
        <f>IF(AND(BK$14&gt;=$E17,BK$14&lt;$E17+7),"◆","")</f>
        <v/>
      </c>
      <c r="BL17" s="21">
        <f>IF(AND(BL$14&gt;=$E17,BL$14&lt;$E17+7),"◆","")</f>
        <v/>
      </c>
      <c r="BM17" s="21">
        <f>IF(AND(BM$14&gt;=$E17,BM$14&lt;$E17+7),"◆","")</f>
        <v/>
      </c>
      <c r="BN17" s="21">
        <f>IF(AND(BN$14&gt;=$E17,BN$14&lt;$E17+7),"◆","")</f>
        <v/>
      </c>
      <c r="BO17" s="21">
        <f>IF(AND(BO$14&gt;=$E17,BO$14&lt;$E17+7),"◆","")</f>
        <v/>
      </c>
      <c r="BP17" s="21">
        <f>IF(AND(BP$14&gt;=$E17,BP$14&lt;$E17+7),"◆","")</f>
        <v/>
      </c>
      <c r="BQ17" s="21">
        <f>IF(AND(BQ$14&gt;=$E17,BQ$14&lt;$E17+7),"◆","")</f>
        <v/>
      </c>
      <c r="BR17" s="21">
        <f>IF(AND(BR$14&gt;=$E17,BR$14&lt;$E17+7),"◆","")</f>
        <v/>
      </c>
      <c r="BS17" s="21">
        <f>IF(AND(BS$14&gt;=$E17,BS$14&lt;$E17+7),"◆","")</f>
        <v/>
      </c>
      <c r="BT17" s="21">
        <f>IF(AND(BT$14&gt;=$E17,BT$14&lt;$E17+7),"◆","")</f>
        <v/>
      </c>
      <c r="BU17" s="21">
        <f>IF(AND(BU$14&gt;=$E17,BU$14&lt;$E17+7),"◆","")</f>
        <v/>
      </c>
    </row>
    <row r="18" ht="14.5" customHeight="1">
      <c r="A18" s="14" t="inlineStr">
        <is>
          <t>1.2</t>
        </is>
      </c>
      <c r="B18" s="13" t="inlineStr">
        <is>
          <t>Basic Design Approval (Classification Society)</t>
        </is>
      </c>
      <c r="C18" s="14" t="inlineStr">
        <is>
          <t>Task</t>
        </is>
      </c>
      <c r="D18" s="22" t="n">
        <v>42</v>
      </c>
      <c r="E18" s="23" t="n">
        <v>46027</v>
      </c>
      <c r="F18" s="23">
        <f>E18+MAX(D18-1,0)</f>
        <v/>
      </c>
      <c r="G18" s="14" t="inlineStr">
        <is>
          <t>-</t>
        </is>
      </c>
      <c r="H18" s="24" t="n">
        <v>1</v>
      </c>
      <c r="I18" s="14" t="inlineStr">
        <is>
          <t>Design Mgr</t>
        </is>
      </c>
      <c r="J18" s="25" t="n"/>
      <c r="K18" s="25" t="n"/>
      <c r="L18" s="25" t="n"/>
      <c r="M18" s="25" t="n"/>
      <c r="N18" s="25" t="n"/>
      <c r="O18" s="25" t="n"/>
      <c r="P18" s="25" t="n"/>
      <c r="Q18" s="25" t="n"/>
      <c r="R18" s="25" t="n"/>
      <c r="S18" s="25" t="n"/>
      <c r="T18" s="25" t="n"/>
      <c r="U18" s="25" t="n"/>
      <c r="V18" s="25" t="n"/>
      <c r="W18" s="25" t="n"/>
      <c r="X18" s="25" t="n"/>
      <c r="Y18" s="25" t="n"/>
      <c r="Z18" s="25" t="n"/>
      <c r="AA18" s="25" t="n"/>
      <c r="AB18" s="25" t="n"/>
      <c r="AC18" s="25" t="n"/>
      <c r="AD18" s="25" t="n"/>
      <c r="AE18" s="25" t="n"/>
      <c r="AF18" s="25" t="n"/>
      <c r="AG18" s="25" t="n"/>
      <c r="AH18" s="25" t="n"/>
      <c r="AI18" s="25" t="n"/>
      <c r="AJ18" s="25" t="n"/>
      <c r="AK18" s="25" t="n"/>
      <c r="AL18" s="25" t="n"/>
      <c r="AM18" s="25" t="n"/>
      <c r="AN18" s="25" t="n"/>
      <c r="AO18" s="25" t="n"/>
      <c r="AP18" s="25" t="n"/>
      <c r="AQ18" s="25" t="n"/>
      <c r="AR18" s="25" t="n"/>
      <c r="AS18" s="25" t="n"/>
      <c r="AT18" s="25" t="n"/>
      <c r="AU18" s="25" t="n"/>
      <c r="AV18" s="25" t="n"/>
      <c r="AW18" s="25" t="n"/>
      <c r="AX18" s="25" t="n"/>
      <c r="AY18" s="25" t="n"/>
      <c r="AZ18" s="25" t="n"/>
      <c r="BA18" s="25" t="n"/>
      <c r="BB18" s="25" t="n"/>
      <c r="BC18" s="25" t="n"/>
      <c r="BD18" s="25" t="n"/>
      <c r="BE18" s="25" t="n"/>
      <c r="BF18" s="25" t="n"/>
      <c r="BG18" s="25" t="n"/>
      <c r="BH18" s="25" t="n"/>
      <c r="BI18" s="25" t="n"/>
      <c r="BJ18" s="25" t="n"/>
      <c r="BK18" s="25" t="n"/>
      <c r="BL18" s="25" t="n"/>
      <c r="BM18" s="25" t="n"/>
      <c r="BN18" s="25" t="n"/>
      <c r="BO18" s="25" t="n"/>
      <c r="BP18" s="25" t="n"/>
      <c r="BQ18" s="25" t="n"/>
      <c r="BR18" s="25" t="n"/>
      <c r="BS18" s="25" t="n"/>
      <c r="BT18" s="25" t="n"/>
      <c r="BU18" s="25" t="n"/>
    </row>
    <row r="19" ht="14.5" customHeight="1">
      <c r="A19" s="16" t="inlineStr">
        <is>
          <t>1.3</t>
        </is>
      </c>
      <c r="B19" s="17" t="inlineStr">
        <is>
          <t>Key Equipment Technical Specifications Finalized</t>
        </is>
      </c>
      <c r="C19" s="16" t="inlineStr">
        <is>
          <t>Task</t>
        </is>
      </c>
      <c r="D19" s="18" t="n">
        <v>28</v>
      </c>
      <c r="E19" s="19" t="n">
        <v>46041</v>
      </c>
      <c r="F19" s="19">
        <f>E19+MAX(D19-1,0)</f>
        <v/>
      </c>
      <c r="G19" s="16" t="inlineStr">
        <is>
          <t>1.2</t>
        </is>
      </c>
      <c r="H19" s="20" t="n">
        <v>1</v>
      </c>
      <c r="I19" s="16" t="inlineStr">
        <is>
          <t>Design Mgr</t>
        </is>
      </c>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5" t="n"/>
      <c r="AH19" s="25" t="n"/>
      <c r="AI19" s="25" t="n"/>
      <c r="AJ19" s="25" t="n"/>
      <c r="AK19" s="25" t="n"/>
      <c r="AL19" s="25" t="n"/>
      <c r="AM19" s="25" t="n"/>
      <c r="AN19" s="25" t="n"/>
      <c r="AO19" s="25" t="n"/>
      <c r="AP19" s="25" t="n"/>
      <c r="AQ19" s="25" t="n"/>
      <c r="AR19" s="25" t="n"/>
      <c r="AS19" s="25" t="n"/>
      <c r="AT19" s="25" t="n"/>
      <c r="AU19" s="25" t="n"/>
      <c r="AV19" s="25" t="n"/>
      <c r="AW19" s="25" t="n"/>
      <c r="AX19" s="25" t="n"/>
      <c r="AY19" s="25" t="n"/>
      <c r="AZ19" s="25" t="n"/>
      <c r="BA19" s="25" t="n"/>
      <c r="BB19" s="25" t="n"/>
      <c r="BC19" s="25" t="n"/>
      <c r="BD19" s="25" t="n"/>
      <c r="BE19" s="25" t="n"/>
      <c r="BF19" s="25" t="n"/>
      <c r="BG19" s="25" t="n"/>
      <c r="BH19" s="25" t="n"/>
      <c r="BI19" s="25" t="n"/>
      <c r="BJ19" s="25" t="n"/>
      <c r="BK19" s="25" t="n"/>
      <c r="BL19" s="25" t="n"/>
      <c r="BM19" s="25" t="n"/>
      <c r="BN19" s="25" t="n"/>
      <c r="BO19" s="25" t="n"/>
      <c r="BP19" s="25" t="n"/>
      <c r="BQ19" s="25" t="n"/>
      <c r="BR19" s="25" t="n"/>
      <c r="BS19" s="25" t="n"/>
      <c r="BT19" s="25" t="n"/>
      <c r="BU19" s="25" t="n"/>
    </row>
    <row r="20" ht="14.5" customHeight="1">
      <c r="A20" s="14" t="inlineStr">
        <is>
          <t>1.4</t>
        </is>
      </c>
      <c r="B20" s="13" t="inlineStr">
        <is>
          <t>Production Design – Hull (Zones 1-4)</t>
        </is>
      </c>
      <c r="C20" s="14" t="inlineStr">
        <is>
          <t>Task</t>
        </is>
      </c>
      <c r="D20" s="22" t="n">
        <v>70</v>
      </c>
      <c r="E20" s="23" t="n">
        <v>46055</v>
      </c>
      <c r="F20" s="23">
        <f>E20+MAX(D20-1,0)</f>
        <v/>
      </c>
      <c r="G20" s="14" t="inlineStr">
        <is>
          <t>1.2</t>
        </is>
      </c>
      <c r="H20" s="24" t="n">
        <v>0.6</v>
      </c>
      <c r="I20" s="14" t="inlineStr">
        <is>
          <t>Hull Design Lead</t>
        </is>
      </c>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5" t="n"/>
      <c r="AH20" s="25" t="n"/>
      <c r="AI20" s="25" t="n"/>
      <c r="AJ20" s="25" t="n"/>
      <c r="AK20" s="25" t="n"/>
      <c r="AL20" s="25" t="n"/>
      <c r="AM20" s="25" t="n"/>
      <c r="AN20" s="25" t="n"/>
      <c r="AO20" s="25" t="n"/>
      <c r="AP20" s="25" t="n"/>
      <c r="AQ20" s="25" t="n"/>
      <c r="AR20" s="25" t="n"/>
      <c r="AS20" s="25" t="n"/>
      <c r="AT20" s="25" t="n"/>
      <c r="AU20" s="25" t="n"/>
      <c r="AV20" s="25" t="n"/>
      <c r="AW20" s="25" t="n"/>
      <c r="AX20" s="25" t="n"/>
      <c r="AY20" s="25" t="n"/>
      <c r="AZ20" s="25" t="n"/>
      <c r="BA20" s="25" t="n"/>
      <c r="BB20" s="25" t="n"/>
      <c r="BC20" s="25" t="n"/>
      <c r="BD20" s="25" t="n"/>
      <c r="BE20" s="25" t="n"/>
      <c r="BF20" s="25" t="n"/>
      <c r="BG20" s="25" t="n"/>
      <c r="BH20" s="25" t="n"/>
      <c r="BI20" s="25" t="n"/>
      <c r="BJ20" s="25" t="n"/>
      <c r="BK20" s="25" t="n"/>
      <c r="BL20" s="25" t="n"/>
      <c r="BM20" s="25" t="n"/>
      <c r="BN20" s="25" t="n"/>
      <c r="BO20" s="25" t="n"/>
      <c r="BP20" s="25" t="n"/>
      <c r="BQ20" s="25" t="n"/>
      <c r="BR20" s="25" t="n"/>
      <c r="BS20" s="25" t="n"/>
      <c r="BT20" s="25" t="n"/>
      <c r="BU20" s="25" t="n"/>
    </row>
    <row r="21" ht="14.5" customHeight="1">
      <c r="A21" s="16" t="inlineStr">
        <is>
          <t>1.5</t>
        </is>
      </c>
      <c r="B21" s="17" t="inlineStr">
        <is>
          <t>Production Design – Machinery &amp; Piping</t>
        </is>
      </c>
      <c r="C21" s="16" t="inlineStr">
        <is>
          <t>Task</t>
        </is>
      </c>
      <c r="D21" s="18" t="n">
        <v>70</v>
      </c>
      <c r="E21" s="19" t="n">
        <v>46069</v>
      </c>
      <c r="F21" s="19">
        <f>E21+MAX(D21-1,0)</f>
        <v/>
      </c>
      <c r="G21" s="16" t="inlineStr">
        <is>
          <t>1.3</t>
        </is>
      </c>
      <c r="H21" s="20" t="n">
        <v>0.4</v>
      </c>
      <c r="I21" s="16" t="inlineStr">
        <is>
          <t>M&amp;E Design Lead</t>
        </is>
      </c>
      <c r="J21" s="25" t="n"/>
      <c r="K21" s="25" t="n"/>
      <c r="L21" s="25" t="n"/>
      <c r="M21" s="25" t="n"/>
      <c r="N21" s="25" t="n"/>
      <c r="O21" s="25" t="n"/>
      <c r="P21" s="25" t="n"/>
      <c r="Q21" s="25" t="n"/>
      <c r="R21" s="25" t="n"/>
      <c r="S21" s="25" t="n"/>
      <c r="T21" s="25" t="n"/>
      <c r="U21" s="25" t="n"/>
      <c r="V21" s="25" t="n"/>
      <c r="W21" s="25" t="n"/>
      <c r="X21" s="25" t="n"/>
      <c r="Y21" s="25" t="n"/>
      <c r="Z21" s="25" t="n"/>
      <c r="AA21" s="25" t="n"/>
      <c r="AB21" s="25" t="n"/>
      <c r="AC21" s="25" t="n"/>
      <c r="AD21" s="25" t="n"/>
      <c r="AE21" s="25" t="n"/>
      <c r="AF21" s="25" t="n"/>
      <c r="AG21" s="25" t="n"/>
      <c r="AH21" s="25" t="n"/>
      <c r="AI21" s="25" t="n"/>
      <c r="AJ21" s="25" t="n"/>
      <c r="AK21" s="25" t="n"/>
      <c r="AL21" s="25" t="n"/>
      <c r="AM21" s="25" t="n"/>
      <c r="AN21" s="25" t="n"/>
      <c r="AO21" s="25" t="n"/>
      <c r="AP21" s="25" t="n"/>
      <c r="AQ21" s="25" t="n"/>
      <c r="AR21" s="25" t="n"/>
      <c r="AS21" s="25" t="n"/>
      <c r="AT21" s="25" t="n"/>
      <c r="AU21" s="25" t="n"/>
      <c r="AV21" s="25" t="n"/>
      <c r="AW21" s="25" t="n"/>
      <c r="AX21" s="25" t="n"/>
      <c r="AY21" s="25" t="n"/>
      <c r="AZ21" s="25" t="n"/>
      <c r="BA21" s="25" t="n"/>
      <c r="BB21" s="25" t="n"/>
      <c r="BC21" s="25" t="n"/>
      <c r="BD21" s="25" t="n"/>
      <c r="BE21" s="25" t="n"/>
      <c r="BF21" s="25" t="n"/>
      <c r="BG21" s="25" t="n"/>
      <c r="BH21" s="25" t="n"/>
      <c r="BI21" s="25" t="n"/>
      <c r="BJ21" s="25" t="n"/>
      <c r="BK21" s="25" t="n"/>
      <c r="BL21" s="25" t="n"/>
      <c r="BM21" s="25" t="n"/>
      <c r="BN21" s="25" t="n"/>
      <c r="BO21" s="25" t="n"/>
      <c r="BP21" s="25" t="n"/>
      <c r="BQ21" s="25" t="n"/>
      <c r="BR21" s="25" t="n"/>
      <c r="BS21" s="25" t="n"/>
      <c r="BT21" s="25" t="n"/>
      <c r="BU21" s="25" t="n"/>
    </row>
    <row r="22" ht="14.5" customHeight="1">
      <c r="A22" s="14" t="inlineStr">
        <is>
          <t>1.6</t>
        </is>
      </c>
      <c r="B22" s="13" t="inlineStr">
        <is>
          <t>Yard Working Drawings Released for Steel</t>
        </is>
      </c>
      <c r="C22" s="14" t="inlineStr">
        <is>
          <t>Task</t>
        </is>
      </c>
      <c r="D22" s="22" t="n">
        <v>28</v>
      </c>
      <c r="E22" s="23" t="n">
        <v>46111</v>
      </c>
      <c r="F22" s="23">
        <f>E22+MAX(D22-1,0)</f>
        <v/>
      </c>
      <c r="G22" s="14" t="inlineStr">
        <is>
          <t>1.4</t>
        </is>
      </c>
      <c r="H22" s="24" t="n">
        <v>0.2</v>
      </c>
      <c r="I22" s="14" t="inlineStr">
        <is>
          <t>Design Mgr</t>
        </is>
      </c>
      <c r="J22" s="25" t="n"/>
      <c r="K22" s="25" t="n"/>
      <c r="L22" s="25" t="n"/>
      <c r="M22" s="25" t="n"/>
      <c r="N22" s="25" t="n"/>
      <c r="O22" s="25" t="n"/>
      <c r="P22" s="25" t="n"/>
      <c r="Q22" s="25" t="n"/>
      <c r="R22" s="25" t="n"/>
      <c r="S22" s="25" t="n"/>
      <c r="T22" s="25" t="n"/>
      <c r="U22" s="25" t="n"/>
      <c r="V22" s="25" t="n"/>
      <c r="W22" s="25" t="n"/>
      <c r="X22" s="25" t="n"/>
      <c r="Y22" s="25" t="n"/>
      <c r="Z22" s="25" t="n"/>
      <c r="AA22" s="25" t="n"/>
      <c r="AB22" s="25" t="n"/>
      <c r="AC22" s="25" t="n"/>
      <c r="AD22" s="25" t="n"/>
      <c r="AE22" s="25" t="n"/>
      <c r="AF22" s="25" t="n"/>
      <c r="AG22" s="25" t="n"/>
      <c r="AH22" s="25" t="n"/>
      <c r="AI22" s="25" t="n"/>
      <c r="AJ22" s="25" t="n"/>
      <c r="AK22" s="25" t="n"/>
      <c r="AL22" s="25" t="n"/>
      <c r="AM22" s="25" t="n"/>
      <c r="AN22" s="25" t="n"/>
      <c r="AO22" s="25" t="n"/>
      <c r="AP22" s="25" t="n"/>
      <c r="AQ22" s="25" t="n"/>
      <c r="AR22" s="25" t="n"/>
      <c r="AS22" s="25" t="n"/>
      <c r="AT22" s="25" t="n"/>
      <c r="AU22" s="25" t="n"/>
      <c r="AV22" s="25" t="n"/>
      <c r="AW22" s="25" t="n"/>
      <c r="AX22" s="25" t="n"/>
      <c r="AY22" s="25" t="n"/>
      <c r="AZ22" s="25" t="n"/>
      <c r="BA22" s="25" t="n"/>
      <c r="BB22" s="25" t="n"/>
      <c r="BC22" s="25" t="n"/>
      <c r="BD22" s="25" t="n"/>
      <c r="BE22" s="25" t="n"/>
      <c r="BF22" s="25" t="n"/>
      <c r="BG22" s="25" t="n"/>
      <c r="BH22" s="25" t="n"/>
      <c r="BI22" s="25" t="n"/>
      <c r="BJ22" s="25" t="n"/>
      <c r="BK22" s="25" t="n"/>
      <c r="BL22" s="25" t="n"/>
      <c r="BM22" s="25" t="n"/>
      <c r="BN22" s="25" t="n"/>
      <c r="BO22" s="25" t="n"/>
      <c r="BP22" s="25" t="n"/>
      <c r="BQ22" s="25" t="n"/>
      <c r="BR22" s="25" t="n"/>
      <c r="BS22" s="25" t="n"/>
      <c r="BT22" s="25" t="n"/>
      <c r="BU22" s="25" t="n"/>
    </row>
    <row r="23" ht="15" customHeight="1">
      <c r="A23" s="16" t="inlineStr">
        <is>
          <t>2.  Procurement &amp; Material</t>
        </is>
      </c>
      <c r="B23" s="17" t="n"/>
      <c r="C23" s="16" t="n"/>
      <c r="D23" s="16" t="n"/>
      <c r="E23" s="16" t="n"/>
      <c r="F23" s="16" t="n"/>
      <c r="G23" s="16" t="n"/>
      <c r="H23" s="16" t="n"/>
      <c r="I23" s="1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c r="AQ23" s="26" t="n"/>
      <c r="AR23" s="26" t="n"/>
      <c r="AS23" s="26" t="n"/>
      <c r="AT23" s="26" t="n"/>
      <c r="AU23" s="26" t="n"/>
      <c r="AV23" s="26" t="n"/>
      <c r="AW23" s="26" t="n"/>
      <c r="AX23" s="26" t="n"/>
      <c r="AY23" s="26" t="n"/>
      <c r="AZ23" s="26" t="n"/>
      <c r="BA23" s="26" t="n"/>
      <c r="BB23" s="26" t="n"/>
      <c r="BC23" s="26" t="n"/>
      <c r="BD23" s="26" t="n"/>
      <c r="BE23" s="26" t="n"/>
      <c r="BF23" s="26" t="n"/>
      <c r="BG23" s="26" t="n"/>
      <c r="BH23" s="26" t="n"/>
      <c r="BI23" s="26" t="n"/>
      <c r="BJ23" s="26" t="n"/>
      <c r="BK23" s="26" t="n"/>
      <c r="BL23" s="26" t="n"/>
      <c r="BM23" s="26" t="n"/>
      <c r="BN23" s="26" t="n"/>
      <c r="BO23" s="26" t="n"/>
      <c r="BP23" s="26" t="n"/>
      <c r="BQ23" s="26" t="n"/>
      <c r="BR23" s="26" t="n"/>
      <c r="BS23" s="26" t="n"/>
      <c r="BT23" s="26" t="n"/>
      <c r="BU23" s="26" t="n"/>
    </row>
    <row r="24" ht="14.5" customHeight="1">
      <c r="A24" s="14" t="inlineStr">
        <is>
          <t>2.1</t>
        </is>
      </c>
      <c r="B24" s="13" t="inlineStr">
        <is>
          <t>Main Engine &amp; Propulsion Package – PO Placed</t>
        </is>
      </c>
      <c r="C24" s="14" t="inlineStr">
        <is>
          <t>Task</t>
        </is>
      </c>
      <c r="D24" s="22" t="n">
        <v>14</v>
      </c>
      <c r="E24" s="23" t="n">
        <v>46041</v>
      </c>
      <c r="F24" s="23">
        <f>E24+MAX(D24-1,0)</f>
        <v/>
      </c>
      <c r="G24" s="14" t="inlineStr">
        <is>
          <t>1.3</t>
        </is>
      </c>
      <c r="H24" s="24" t="n">
        <v>1</v>
      </c>
      <c r="I24" s="14" t="inlineStr">
        <is>
          <t>Procurement</t>
        </is>
      </c>
      <c r="J24" s="25" t="n"/>
      <c r="K24" s="25" t="n"/>
      <c r="L24" s="25" t="n"/>
      <c r="M24" s="25" t="n"/>
      <c r="N24" s="25" t="n"/>
      <c r="O24" s="25" t="n"/>
      <c r="P24" s="25" t="n"/>
      <c r="Q24" s="25" t="n"/>
      <c r="R24" s="25" t="n"/>
      <c r="S24" s="25" t="n"/>
      <c r="T24" s="25" t="n"/>
      <c r="U24" s="25" t="n"/>
      <c r="V24" s="25" t="n"/>
      <c r="W24" s="25" t="n"/>
      <c r="X24" s="25" t="n"/>
      <c r="Y24" s="25" t="n"/>
      <c r="Z24" s="25" t="n"/>
      <c r="AA24" s="25" t="n"/>
      <c r="AB24" s="25" t="n"/>
      <c r="AC24" s="25"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c r="BE24" s="25" t="n"/>
      <c r="BF24" s="25" t="n"/>
      <c r="BG24" s="25" t="n"/>
      <c r="BH24" s="25" t="n"/>
      <c r="BI24" s="25" t="n"/>
      <c r="BJ24" s="25" t="n"/>
      <c r="BK24" s="25" t="n"/>
      <c r="BL24" s="25" t="n"/>
      <c r="BM24" s="25" t="n"/>
      <c r="BN24" s="25" t="n"/>
      <c r="BO24" s="25" t="n"/>
      <c r="BP24" s="25" t="n"/>
      <c r="BQ24" s="25" t="n"/>
      <c r="BR24" s="25" t="n"/>
      <c r="BS24" s="25" t="n"/>
      <c r="BT24" s="25" t="n"/>
      <c r="BU24" s="25" t="n"/>
    </row>
    <row r="25" ht="14.5" customHeight="1">
      <c r="A25" s="16" t="inlineStr">
        <is>
          <t>2.2</t>
        </is>
      </c>
      <c r="B25" s="17" t="inlineStr">
        <is>
          <t>Main Engine Delivery to Yard</t>
        </is>
      </c>
      <c r="C25" s="16" t="inlineStr">
        <is>
          <t>Task</t>
        </is>
      </c>
      <c r="D25" s="18" t="n">
        <v>7</v>
      </c>
      <c r="E25" s="19" t="n">
        <v>46265</v>
      </c>
      <c r="F25" s="19">
        <f>E25+MAX(D25-1,0)</f>
        <v/>
      </c>
      <c r="G25" s="16" t="inlineStr">
        <is>
          <t>2.1</t>
        </is>
      </c>
      <c r="H25" s="20" t="n">
        <v>0</v>
      </c>
      <c r="I25" s="16" t="inlineStr">
        <is>
          <t>Procurement</t>
        </is>
      </c>
      <c r="J25" s="25" t="n"/>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n"/>
      <c r="AG25" s="25" t="n"/>
      <c r="AH25" s="25" t="n"/>
      <c r="AI25" s="25" t="n"/>
      <c r="AJ25" s="25" t="n"/>
      <c r="AK25" s="25" t="n"/>
      <c r="AL25" s="25" t="n"/>
      <c r="AM25" s="25" t="n"/>
      <c r="AN25" s="25" t="n"/>
      <c r="AO25" s="25" t="n"/>
      <c r="AP25" s="25" t="n"/>
      <c r="AQ25" s="25" t="n"/>
      <c r="AR25" s="25" t="n"/>
      <c r="AS25" s="25" t="n"/>
      <c r="AT25" s="25" t="n"/>
      <c r="AU25" s="25" t="n"/>
      <c r="AV25" s="25" t="n"/>
      <c r="AW25" s="25" t="n"/>
      <c r="AX25" s="25" t="n"/>
      <c r="AY25" s="25" t="n"/>
      <c r="AZ25" s="25" t="n"/>
      <c r="BA25" s="25" t="n"/>
      <c r="BB25" s="25" t="n"/>
      <c r="BC25" s="25" t="n"/>
      <c r="BD25" s="25" t="n"/>
      <c r="BE25" s="25" t="n"/>
      <c r="BF25" s="25" t="n"/>
      <c r="BG25" s="25" t="n"/>
      <c r="BH25" s="25" t="n"/>
      <c r="BI25" s="25" t="n"/>
      <c r="BJ25" s="25" t="n"/>
      <c r="BK25" s="25" t="n"/>
      <c r="BL25" s="25" t="n"/>
      <c r="BM25" s="25" t="n"/>
      <c r="BN25" s="25" t="n"/>
      <c r="BO25" s="25" t="n"/>
      <c r="BP25" s="25" t="n"/>
      <c r="BQ25" s="25" t="n"/>
      <c r="BR25" s="25" t="n"/>
      <c r="BS25" s="25" t="n"/>
      <c r="BT25" s="25" t="n"/>
      <c r="BU25" s="25" t="n"/>
    </row>
    <row r="26" ht="14.5" customHeight="1">
      <c r="A26" s="14" t="inlineStr">
        <is>
          <t>2.3</t>
        </is>
      </c>
      <c r="B26" s="13" t="inlineStr">
        <is>
          <t>Steel Plate &amp; Profile Order</t>
        </is>
      </c>
      <c r="C26" s="14" t="inlineStr">
        <is>
          <t>Task</t>
        </is>
      </c>
      <c r="D26" s="22" t="n">
        <v>14</v>
      </c>
      <c r="E26" s="23" t="n">
        <v>46083</v>
      </c>
      <c r="F26" s="23">
        <f>E26+MAX(D26-1,0)</f>
        <v/>
      </c>
      <c r="G26" s="14" t="inlineStr">
        <is>
          <t>1.6</t>
        </is>
      </c>
      <c r="H26" s="24" t="n">
        <v>0.5</v>
      </c>
      <c r="I26" s="14" t="inlineStr">
        <is>
          <t>Procurement</t>
        </is>
      </c>
      <c r="J26" s="25" t="n"/>
      <c r="K26" s="25" t="n"/>
      <c r="L26" s="25" t="n"/>
      <c r="M26" s="25" t="n"/>
      <c r="N26" s="25" t="n"/>
      <c r="O26" s="25" t="n"/>
      <c r="P26" s="25" t="n"/>
      <c r="Q26" s="25" t="n"/>
      <c r="R26" s="25" t="n"/>
      <c r="S26" s="25" t="n"/>
      <c r="T26" s="25" t="n"/>
      <c r="U26" s="25" t="n"/>
      <c r="V26" s="25" t="n"/>
      <c r="W26" s="25" t="n"/>
      <c r="X26" s="25" t="n"/>
      <c r="Y26" s="25" t="n"/>
      <c r="Z26" s="25" t="n"/>
      <c r="AA26" s="25" t="n"/>
      <c r="AB26" s="25" t="n"/>
      <c r="AC26" s="25" t="n"/>
      <c r="AD26" s="25" t="n"/>
      <c r="AE26" s="25" t="n"/>
      <c r="AF26" s="25" t="n"/>
      <c r="AG26" s="25" t="n"/>
      <c r="AH26" s="25" t="n"/>
      <c r="AI26" s="25" t="n"/>
      <c r="AJ26" s="25" t="n"/>
      <c r="AK26" s="25" t="n"/>
      <c r="AL26" s="25" t="n"/>
      <c r="AM26" s="25" t="n"/>
      <c r="AN26" s="25" t="n"/>
      <c r="AO26" s="25" t="n"/>
      <c r="AP26" s="25" t="n"/>
      <c r="AQ26" s="25" t="n"/>
      <c r="AR26" s="25" t="n"/>
      <c r="AS26" s="25" t="n"/>
      <c r="AT26" s="25" t="n"/>
      <c r="AU26" s="25" t="n"/>
      <c r="AV26" s="25" t="n"/>
      <c r="AW26" s="25" t="n"/>
      <c r="AX26" s="25" t="n"/>
      <c r="AY26" s="25" t="n"/>
      <c r="AZ26" s="25" t="n"/>
      <c r="BA26" s="25" t="n"/>
      <c r="BB26" s="25" t="n"/>
      <c r="BC26" s="25" t="n"/>
      <c r="BD26" s="25" t="n"/>
      <c r="BE26" s="25" t="n"/>
      <c r="BF26" s="25" t="n"/>
      <c r="BG26" s="25" t="n"/>
      <c r="BH26" s="25" t="n"/>
      <c r="BI26" s="25" t="n"/>
      <c r="BJ26" s="25" t="n"/>
      <c r="BK26" s="25" t="n"/>
      <c r="BL26" s="25" t="n"/>
      <c r="BM26" s="25" t="n"/>
      <c r="BN26" s="25" t="n"/>
      <c r="BO26" s="25" t="n"/>
      <c r="BP26" s="25" t="n"/>
      <c r="BQ26" s="25" t="n"/>
      <c r="BR26" s="25" t="n"/>
      <c r="BS26" s="25" t="n"/>
      <c r="BT26" s="25" t="n"/>
      <c r="BU26" s="25" t="n"/>
    </row>
    <row r="27" ht="14.5" customHeight="1">
      <c r="A27" s="16" t="inlineStr">
        <is>
          <t>2.4</t>
        </is>
      </c>
      <c r="B27" s="17" t="inlineStr">
        <is>
          <t>Steel Plate Delivery (First Batch)</t>
        </is>
      </c>
      <c r="C27" s="16" t="inlineStr">
        <is>
          <t>Task</t>
        </is>
      </c>
      <c r="D27" s="18" t="n">
        <v>7</v>
      </c>
      <c r="E27" s="19" t="n">
        <v>46125</v>
      </c>
      <c r="F27" s="19">
        <f>E27+MAX(D27-1,0)</f>
        <v/>
      </c>
      <c r="G27" s="16" t="inlineStr">
        <is>
          <t>2.3</t>
        </is>
      </c>
      <c r="H27" s="20" t="n">
        <v>0</v>
      </c>
      <c r="I27" s="16" t="inlineStr">
        <is>
          <t>Procurement</t>
        </is>
      </c>
      <c r="J27" s="25" t="n"/>
      <c r="K27" s="25" t="n"/>
      <c r="L27" s="25" t="n"/>
      <c r="M27" s="25" t="n"/>
      <c r="N27" s="25" t="n"/>
      <c r="O27" s="25" t="n"/>
      <c r="P27" s="25" t="n"/>
      <c r="Q27" s="25" t="n"/>
      <c r="R27" s="25" t="n"/>
      <c r="S27" s="25" t="n"/>
      <c r="T27" s="25" t="n"/>
      <c r="U27" s="25" t="n"/>
      <c r="V27" s="25" t="n"/>
      <c r="W27" s="25" t="n"/>
      <c r="X27" s="25" t="n"/>
      <c r="Y27" s="25" t="n"/>
      <c r="Z27" s="25" t="n"/>
      <c r="AA27" s="25" t="n"/>
      <c r="AB27" s="25" t="n"/>
      <c r="AC27" s="25" t="n"/>
      <c r="AD27" s="25" t="n"/>
      <c r="AE27" s="25" t="n"/>
      <c r="AF27" s="25" t="n"/>
      <c r="AG27" s="25" t="n"/>
      <c r="AH27" s="25" t="n"/>
      <c r="AI27" s="25" t="n"/>
      <c r="AJ27" s="25" t="n"/>
      <c r="AK27" s="25" t="n"/>
      <c r="AL27" s="25" t="n"/>
      <c r="AM27" s="25" t="n"/>
      <c r="AN27" s="25" t="n"/>
      <c r="AO27" s="25" t="n"/>
      <c r="AP27" s="25" t="n"/>
      <c r="AQ27" s="25" t="n"/>
      <c r="AR27" s="25" t="n"/>
      <c r="AS27" s="25" t="n"/>
      <c r="AT27" s="25" t="n"/>
      <c r="AU27" s="25" t="n"/>
      <c r="AV27" s="25" t="n"/>
      <c r="AW27" s="25" t="n"/>
      <c r="AX27" s="25" t="n"/>
      <c r="AY27" s="25" t="n"/>
      <c r="AZ27" s="25" t="n"/>
      <c r="BA27" s="25" t="n"/>
      <c r="BB27" s="25" t="n"/>
      <c r="BC27" s="25" t="n"/>
      <c r="BD27" s="25" t="n"/>
      <c r="BE27" s="25" t="n"/>
      <c r="BF27" s="25" t="n"/>
      <c r="BG27" s="25" t="n"/>
      <c r="BH27" s="25" t="n"/>
      <c r="BI27" s="25" t="n"/>
      <c r="BJ27" s="25" t="n"/>
      <c r="BK27" s="25" t="n"/>
      <c r="BL27" s="25" t="n"/>
      <c r="BM27" s="25" t="n"/>
      <c r="BN27" s="25" t="n"/>
      <c r="BO27" s="25" t="n"/>
      <c r="BP27" s="25" t="n"/>
      <c r="BQ27" s="25" t="n"/>
      <c r="BR27" s="25" t="n"/>
      <c r="BS27" s="25" t="n"/>
      <c r="BT27" s="25" t="n"/>
      <c r="BU27" s="25" t="n"/>
    </row>
    <row r="28" ht="14.5" customHeight="1">
      <c r="A28" s="14" t="inlineStr">
        <is>
          <t>2.5</t>
        </is>
      </c>
      <c r="B28" s="13" t="inlineStr">
        <is>
          <t>Generators &amp; Electrical Package – PO Placed</t>
        </is>
      </c>
      <c r="C28" s="14" t="inlineStr">
        <is>
          <t>Task</t>
        </is>
      </c>
      <c r="D28" s="22" t="n">
        <v>14</v>
      </c>
      <c r="E28" s="23" t="n">
        <v>46097</v>
      </c>
      <c r="F28" s="23">
        <f>E28+MAX(D28-1,0)</f>
        <v/>
      </c>
      <c r="G28" s="14" t="inlineStr">
        <is>
          <t>1.5</t>
        </is>
      </c>
      <c r="H28" s="24" t="n">
        <v>0.3</v>
      </c>
      <c r="I28" s="14" t="inlineStr">
        <is>
          <t>Procurement</t>
        </is>
      </c>
      <c r="J28" s="25" t="n"/>
      <c r="K28" s="25" t="n"/>
      <c r="L28" s="25" t="n"/>
      <c r="M28" s="25" t="n"/>
      <c r="N28" s="25" t="n"/>
      <c r="O28" s="25" t="n"/>
      <c r="P28" s="25" t="n"/>
      <c r="Q28" s="25" t="n"/>
      <c r="R28" s="25" t="n"/>
      <c r="S28" s="25" t="n"/>
      <c r="T28" s="25" t="n"/>
      <c r="U28" s="25" t="n"/>
      <c r="V28" s="25" t="n"/>
      <c r="W28" s="25" t="n"/>
      <c r="X28" s="25" t="n"/>
      <c r="Y28" s="25" t="n"/>
      <c r="Z28" s="25" t="n"/>
      <c r="AA28" s="25" t="n"/>
      <c r="AB28" s="25" t="n"/>
      <c r="AC28" s="25" t="n"/>
      <c r="AD28" s="25" t="n"/>
      <c r="AE28" s="25" t="n"/>
      <c r="AF28" s="25" t="n"/>
      <c r="AG28" s="25" t="n"/>
      <c r="AH28" s="25" t="n"/>
      <c r="AI28" s="25" t="n"/>
      <c r="AJ28" s="25" t="n"/>
      <c r="AK28" s="25" t="n"/>
      <c r="AL28" s="25" t="n"/>
      <c r="AM28" s="25" t="n"/>
      <c r="AN28" s="25" t="n"/>
      <c r="AO28" s="25" t="n"/>
      <c r="AP28" s="25" t="n"/>
      <c r="AQ28" s="25" t="n"/>
      <c r="AR28" s="25" t="n"/>
      <c r="AS28" s="25" t="n"/>
      <c r="AT28" s="25" t="n"/>
      <c r="AU28" s="25" t="n"/>
      <c r="AV28" s="25" t="n"/>
      <c r="AW28" s="25" t="n"/>
      <c r="AX28" s="25" t="n"/>
      <c r="AY28" s="25" t="n"/>
      <c r="AZ28" s="25" t="n"/>
      <c r="BA28" s="25" t="n"/>
      <c r="BB28" s="25" t="n"/>
      <c r="BC28" s="25" t="n"/>
      <c r="BD28" s="25" t="n"/>
      <c r="BE28" s="25" t="n"/>
      <c r="BF28" s="25" t="n"/>
      <c r="BG28" s="25" t="n"/>
      <c r="BH28" s="25" t="n"/>
      <c r="BI28" s="25" t="n"/>
      <c r="BJ28" s="25" t="n"/>
      <c r="BK28" s="25" t="n"/>
      <c r="BL28" s="25" t="n"/>
      <c r="BM28" s="25" t="n"/>
      <c r="BN28" s="25" t="n"/>
      <c r="BO28" s="25" t="n"/>
      <c r="BP28" s="25" t="n"/>
      <c r="BQ28" s="25" t="n"/>
      <c r="BR28" s="25" t="n"/>
      <c r="BS28" s="25" t="n"/>
      <c r="BT28" s="25" t="n"/>
      <c r="BU28" s="25" t="n"/>
    </row>
    <row r="29" ht="14.5" customHeight="1">
      <c r="A29" s="16" t="inlineStr">
        <is>
          <t>2.6</t>
        </is>
      </c>
      <c r="B29" s="17" t="inlineStr">
        <is>
          <t>Deck Machinery Package – PO Placed</t>
        </is>
      </c>
      <c r="C29" s="16" t="inlineStr">
        <is>
          <t>Task</t>
        </is>
      </c>
      <c r="D29" s="18" t="n">
        <v>14</v>
      </c>
      <c r="E29" s="19" t="n">
        <v>46097</v>
      </c>
      <c r="F29" s="19">
        <f>E29+MAX(D29-1,0)</f>
        <v/>
      </c>
      <c r="G29" s="16" t="inlineStr">
        <is>
          <t>1.5</t>
        </is>
      </c>
      <c r="H29" s="20" t="n">
        <v>0.3</v>
      </c>
      <c r="I29" s="16" t="inlineStr">
        <is>
          <t>Procurement</t>
        </is>
      </c>
      <c r="J29" s="25" t="n"/>
      <c r="K29" s="25" t="n"/>
      <c r="L29" s="25" t="n"/>
      <c r="M29" s="25" t="n"/>
      <c r="N29" s="25" t="n"/>
      <c r="O29" s="25" t="n"/>
      <c r="P29" s="25" t="n"/>
      <c r="Q29" s="25" t="n"/>
      <c r="R29" s="25" t="n"/>
      <c r="S29" s="25" t="n"/>
      <c r="T29" s="25" t="n"/>
      <c r="U29" s="25" t="n"/>
      <c r="V29" s="25" t="n"/>
      <c r="W29" s="25" t="n"/>
      <c r="X29" s="25" t="n"/>
      <c r="Y29" s="25" t="n"/>
      <c r="Z29" s="25" t="n"/>
      <c r="AA29" s="25" t="n"/>
      <c r="AB29" s="25" t="n"/>
      <c r="AC29" s="25"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c r="BE29" s="25" t="n"/>
      <c r="BF29" s="25" t="n"/>
      <c r="BG29" s="25" t="n"/>
      <c r="BH29" s="25" t="n"/>
      <c r="BI29" s="25" t="n"/>
      <c r="BJ29" s="25" t="n"/>
      <c r="BK29" s="25" t="n"/>
      <c r="BL29" s="25" t="n"/>
      <c r="BM29" s="25" t="n"/>
      <c r="BN29" s="25" t="n"/>
      <c r="BO29" s="25" t="n"/>
      <c r="BP29" s="25" t="n"/>
      <c r="BQ29" s="25" t="n"/>
      <c r="BR29" s="25" t="n"/>
      <c r="BS29" s="25" t="n"/>
      <c r="BT29" s="25" t="n"/>
      <c r="BU29" s="25" t="n"/>
    </row>
    <row r="30" ht="14.5" customHeight="1">
      <c r="A30" s="14" t="inlineStr">
        <is>
          <t>2.7</t>
        </is>
      </c>
      <c r="B30" s="13" t="inlineStr">
        <is>
          <t>Paint &amp; Coating System Procurement</t>
        </is>
      </c>
      <c r="C30" s="14" t="inlineStr">
        <is>
          <t>Task</t>
        </is>
      </c>
      <c r="D30" s="22" t="n">
        <v>7</v>
      </c>
      <c r="E30" s="23" t="n">
        <v>46139</v>
      </c>
      <c r="F30" s="23">
        <f>E30+MAX(D30-1,0)</f>
        <v/>
      </c>
      <c r="G30" s="14" t="inlineStr">
        <is>
          <t>1.6</t>
        </is>
      </c>
      <c r="H30" s="24" t="n">
        <v>0</v>
      </c>
      <c r="I30" s="14" t="inlineStr">
        <is>
          <t>Procurement</t>
        </is>
      </c>
      <c r="J30" s="25" t="n"/>
      <c r="K30" s="25" t="n"/>
      <c r="L30" s="25" t="n"/>
      <c r="M30" s="25" t="n"/>
      <c r="N30" s="25" t="n"/>
      <c r="O30" s="25" t="n"/>
      <c r="P30" s="25" t="n"/>
      <c r="Q30" s="25" t="n"/>
      <c r="R30" s="25" t="n"/>
      <c r="S30" s="25" t="n"/>
      <c r="T30" s="25" t="n"/>
      <c r="U30" s="25" t="n"/>
      <c r="V30" s="25" t="n"/>
      <c r="W30" s="25" t="n"/>
      <c r="X30" s="25" t="n"/>
      <c r="Y30" s="25" t="n"/>
      <c r="Z30" s="25" t="n"/>
      <c r="AA30" s="25" t="n"/>
      <c r="AB30" s="25" t="n"/>
      <c r="AC30" s="25" t="n"/>
      <c r="AD30" s="25" t="n"/>
      <c r="AE30" s="25" t="n"/>
      <c r="AF30" s="25" t="n"/>
      <c r="AG30" s="25" t="n"/>
      <c r="AH30" s="25" t="n"/>
      <c r="AI30" s="25" t="n"/>
      <c r="AJ30" s="25" t="n"/>
      <c r="AK30" s="25" t="n"/>
      <c r="AL30" s="25" t="n"/>
      <c r="AM30" s="25" t="n"/>
      <c r="AN30" s="25" t="n"/>
      <c r="AO30" s="25" t="n"/>
      <c r="AP30" s="25" t="n"/>
      <c r="AQ30" s="25" t="n"/>
      <c r="AR30" s="25" t="n"/>
      <c r="AS30" s="25" t="n"/>
      <c r="AT30" s="25" t="n"/>
      <c r="AU30" s="25" t="n"/>
      <c r="AV30" s="25" t="n"/>
      <c r="AW30" s="25" t="n"/>
      <c r="AX30" s="25" t="n"/>
      <c r="AY30" s="25" t="n"/>
      <c r="AZ30" s="25" t="n"/>
      <c r="BA30" s="25" t="n"/>
      <c r="BB30" s="25" t="n"/>
      <c r="BC30" s="25" t="n"/>
      <c r="BD30" s="25" t="n"/>
      <c r="BE30" s="25" t="n"/>
      <c r="BF30" s="25" t="n"/>
      <c r="BG30" s="25" t="n"/>
      <c r="BH30" s="25" t="n"/>
      <c r="BI30" s="25" t="n"/>
      <c r="BJ30" s="25" t="n"/>
      <c r="BK30" s="25" t="n"/>
      <c r="BL30" s="25" t="n"/>
      <c r="BM30" s="25" t="n"/>
      <c r="BN30" s="25" t="n"/>
      <c r="BO30" s="25" t="n"/>
      <c r="BP30" s="25" t="n"/>
      <c r="BQ30" s="25" t="n"/>
      <c r="BR30" s="25" t="n"/>
      <c r="BS30" s="25" t="n"/>
      <c r="BT30" s="25" t="n"/>
      <c r="BU30" s="25" t="n"/>
    </row>
    <row r="31" ht="15" customHeight="1">
      <c r="A31" s="16" t="inlineStr">
        <is>
          <t>3.  Steel &amp; Hull Construction</t>
        </is>
      </c>
      <c r="B31" s="17" t="n"/>
      <c r="C31" s="16" t="n"/>
      <c r="D31" s="16" t="n"/>
      <c r="E31" s="16" t="n"/>
      <c r="F31" s="16" t="n"/>
      <c r="G31" s="16" t="n"/>
      <c r="H31" s="16" t="n"/>
      <c r="I31" s="16" t="n"/>
      <c r="J31" s="27" t="n"/>
      <c r="K31" s="27" t="n"/>
      <c r="L31" s="27" t="n"/>
      <c r="M31" s="27" t="n"/>
      <c r="N31" s="27" t="n"/>
      <c r="O31" s="27" t="n"/>
      <c r="P31" s="27" t="n"/>
      <c r="Q31" s="27" t="n"/>
      <c r="R31" s="27" t="n"/>
      <c r="S31" s="27" t="n"/>
      <c r="T31" s="27" t="n"/>
      <c r="U31" s="27" t="n"/>
      <c r="V31" s="27" t="n"/>
      <c r="W31" s="27" t="n"/>
      <c r="X31" s="27" t="n"/>
      <c r="Y31" s="27" t="n"/>
      <c r="Z31" s="27" t="n"/>
      <c r="AA31" s="27" t="n"/>
      <c r="AB31" s="27" t="n"/>
      <c r="AC31" s="27" t="n"/>
      <c r="AD31" s="27" t="n"/>
      <c r="AE31" s="27" t="n"/>
      <c r="AF31" s="27" t="n"/>
      <c r="AG31" s="27" t="n"/>
      <c r="AH31" s="27" t="n"/>
      <c r="AI31" s="27" t="n"/>
      <c r="AJ31" s="27" t="n"/>
      <c r="AK31" s="27" t="n"/>
      <c r="AL31" s="27" t="n"/>
      <c r="AM31" s="27" t="n"/>
      <c r="AN31" s="27" t="n"/>
      <c r="AO31" s="27" t="n"/>
      <c r="AP31" s="27" t="n"/>
      <c r="AQ31" s="27" t="n"/>
      <c r="AR31" s="27" t="n"/>
      <c r="AS31" s="27" t="n"/>
      <c r="AT31" s="27" t="n"/>
      <c r="AU31" s="27" t="n"/>
      <c r="AV31" s="27" t="n"/>
      <c r="AW31" s="27" t="n"/>
      <c r="AX31" s="27" t="n"/>
      <c r="AY31" s="27" t="n"/>
      <c r="AZ31" s="27" t="n"/>
      <c r="BA31" s="27" t="n"/>
      <c r="BB31" s="27" t="n"/>
      <c r="BC31" s="27" t="n"/>
      <c r="BD31" s="27" t="n"/>
      <c r="BE31" s="27" t="n"/>
      <c r="BF31" s="27" t="n"/>
      <c r="BG31" s="27" t="n"/>
      <c r="BH31" s="27" t="n"/>
      <c r="BI31" s="27" t="n"/>
      <c r="BJ31" s="27" t="n"/>
      <c r="BK31" s="27" t="n"/>
      <c r="BL31" s="27" t="n"/>
      <c r="BM31" s="27" t="n"/>
      <c r="BN31" s="27" t="n"/>
      <c r="BO31" s="27" t="n"/>
      <c r="BP31" s="27" t="n"/>
      <c r="BQ31" s="27" t="n"/>
      <c r="BR31" s="27" t="n"/>
      <c r="BS31" s="27" t="n"/>
      <c r="BT31" s="27" t="n"/>
      <c r="BU31" s="27" t="n"/>
    </row>
    <row r="32" ht="14.5" customHeight="1">
      <c r="A32" s="14" t="inlineStr">
        <is>
          <t>3.1</t>
        </is>
      </c>
      <c r="B32" s="13" t="inlineStr">
        <is>
          <t>Steel Cutting Start (First Plate)</t>
        </is>
      </c>
      <c r="C32" s="14" t="inlineStr">
        <is>
          <t>Milestone</t>
        </is>
      </c>
      <c r="D32" s="22" t="n">
        <v>0</v>
      </c>
      <c r="E32" s="23" t="n">
        <v>46139</v>
      </c>
      <c r="F32" s="23">
        <f>E32+MAX(D32-1,0)</f>
        <v/>
      </c>
      <c r="G32" s="14" t="inlineStr">
        <is>
          <t>2.4</t>
        </is>
      </c>
      <c r="H32" s="24" t="n">
        <v>0</v>
      </c>
      <c r="I32" s="14" t="inlineStr">
        <is>
          <t>Production Mgr</t>
        </is>
      </c>
      <c r="J32" s="21">
        <f>IF(AND(J$14&gt;=$E32,J$14&lt;$E32+7),"◆","")</f>
        <v/>
      </c>
      <c r="K32" s="21">
        <f>IF(AND(K$14&gt;=$E32,K$14&lt;$E32+7),"◆","")</f>
        <v/>
      </c>
      <c r="L32" s="21">
        <f>IF(AND(L$14&gt;=$E32,L$14&lt;$E32+7),"◆","")</f>
        <v/>
      </c>
      <c r="M32" s="21">
        <f>IF(AND(M$14&gt;=$E32,M$14&lt;$E32+7),"◆","")</f>
        <v/>
      </c>
      <c r="N32" s="21">
        <f>IF(AND(N$14&gt;=$E32,N$14&lt;$E32+7),"◆","")</f>
        <v/>
      </c>
      <c r="O32" s="21">
        <f>IF(AND(O$14&gt;=$E32,O$14&lt;$E32+7),"◆","")</f>
        <v/>
      </c>
      <c r="P32" s="21">
        <f>IF(AND(P$14&gt;=$E32,P$14&lt;$E32+7),"◆","")</f>
        <v/>
      </c>
      <c r="Q32" s="21">
        <f>IF(AND(Q$14&gt;=$E32,Q$14&lt;$E32+7),"◆","")</f>
        <v/>
      </c>
      <c r="R32" s="21">
        <f>IF(AND(R$14&gt;=$E32,R$14&lt;$E32+7),"◆","")</f>
        <v/>
      </c>
      <c r="S32" s="21">
        <f>IF(AND(S$14&gt;=$E32,S$14&lt;$E32+7),"◆","")</f>
        <v/>
      </c>
      <c r="T32" s="21">
        <f>IF(AND(T$14&gt;=$E32,T$14&lt;$E32+7),"◆","")</f>
        <v/>
      </c>
      <c r="U32" s="21">
        <f>IF(AND(U$14&gt;=$E32,U$14&lt;$E32+7),"◆","")</f>
        <v/>
      </c>
      <c r="V32" s="21">
        <f>IF(AND(V$14&gt;=$E32,V$14&lt;$E32+7),"◆","")</f>
        <v/>
      </c>
      <c r="W32" s="21">
        <f>IF(AND(W$14&gt;=$E32,W$14&lt;$E32+7),"◆","")</f>
        <v/>
      </c>
      <c r="X32" s="21">
        <f>IF(AND(X$14&gt;=$E32,X$14&lt;$E32+7),"◆","")</f>
        <v/>
      </c>
      <c r="Y32" s="21">
        <f>IF(AND(Y$14&gt;=$E32,Y$14&lt;$E32+7),"◆","")</f>
        <v/>
      </c>
      <c r="Z32" s="21">
        <f>IF(AND(Z$14&gt;=$E32,Z$14&lt;$E32+7),"◆","")</f>
        <v/>
      </c>
      <c r="AA32" s="21">
        <f>IF(AND(AA$14&gt;=$E32,AA$14&lt;$E32+7),"◆","")</f>
        <v/>
      </c>
      <c r="AB32" s="21">
        <f>IF(AND(AB$14&gt;=$E32,AB$14&lt;$E32+7),"◆","")</f>
        <v/>
      </c>
      <c r="AC32" s="21">
        <f>IF(AND(AC$14&gt;=$E32,AC$14&lt;$E32+7),"◆","")</f>
        <v/>
      </c>
      <c r="AD32" s="21">
        <f>IF(AND(AD$14&gt;=$E32,AD$14&lt;$E32+7),"◆","")</f>
        <v/>
      </c>
      <c r="AE32" s="21">
        <f>IF(AND(AE$14&gt;=$E32,AE$14&lt;$E32+7),"◆","")</f>
        <v/>
      </c>
      <c r="AF32" s="21">
        <f>IF(AND(AF$14&gt;=$E32,AF$14&lt;$E32+7),"◆","")</f>
        <v/>
      </c>
      <c r="AG32" s="21">
        <f>IF(AND(AG$14&gt;=$E32,AG$14&lt;$E32+7),"◆","")</f>
        <v/>
      </c>
      <c r="AH32" s="21">
        <f>IF(AND(AH$14&gt;=$E32,AH$14&lt;$E32+7),"◆","")</f>
        <v/>
      </c>
      <c r="AI32" s="21">
        <f>IF(AND(AI$14&gt;=$E32,AI$14&lt;$E32+7),"◆","")</f>
        <v/>
      </c>
      <c r="AJ32" s="21">
        <f>IF(AND(AJ$14&gt;=$E32,AJ$14&lt;$E32+7),"◆","")</f>
        <v/>
      </c>
      <c r="AK32" s="21">
        <f>IF(AND(AK$14&gt;=$E32,AK$14&lt;$E32+7),"◆","")</f>
        <v/>
      </c>
      <c r="AL32" s="21">
        <f>IF(AND(AL$14&gt;=$E32,AL$14&lt;$E32+7),"◆","")</f>
        <v/>
      </c>
      <c r="AM32" s="21">
        <f>IF(AND(AM$14&gt;=$E32,AM$14&lt;$E32+7),"◆","")</f>
        <v/>
      </c>
      <c r="AN32" s="21">
        <f>IF(AND(AN$14&gt;=$E32,AN$14&lt;$E32+7),"◆","")</f>
        <v/>
      </c>
      <c r="AO32" s="21">
        <f>IF(AND(AO$14&gt;=$E32,AO$14&lt;$E32+7),"◆","")</f>
        <v/>
      </c>
      <c r="AP32" s="21">
        <f>IF(AND(AP$14&gt;=$E32,AP$14&lt;$E32+7),"◆","")</f>
        <v/>
      </c>
      <c r="AQ32" s="21">
        <f>IF(AND(AQ$14&gt;=$E32,AQ$14&lt;$E32+7),"◆","")</f>
        <v/>
      </c>
      <c r="AR32" s="21">
        <f>IF(AND(AR$14&gt;=$E32,AR$14&lt;$E32+7),"◆","")</f>
        <v/>
      </c>
      <c r="AS32" s="21">
        <f>IF(AND(AS$14&gt;=$E32,AS$14&lt;$E32+7),"◆","")</f>
        <v/>
      </c>
      <c r="AT32" s="21">
        <f>IF(AND(AT$14&gt;=$E32,AT$14&lt;$E32+7),"◆","")</f>
        <v/>
      </c>
      <c r="AU32" s="21">
        <f>IF(AND(AU$14&gt;=$E32,AU$14&lt;$E32+7),"◆","")</f>
        <v/>
      </c>
      <c r="AV32" s="21">
        <f>IF(AND(AV$14&gt;=$E32,AV$14&lt;$E32+7),"◆","")</f>
        <v/>
      </c>
      <c r="AW32" s="21">
        <f>IF(AND(AW$14&gt;=$E32,AW$14&lt;$E32+7),"◆","")</f>
        <v/>
      </c>
      <c r="AX32" s="21">
        <f>IF(AND(AX$14&gt;=$E32,AX$14&lt;$E32+7),"◆","")</f>
        <v/>
      </c>
      <c r="AY32" s="21">
        <f>IF(AND(AY$14&gt;=$E32,AY$14&lt;$E32+7),"◆","")</f>
        <v/>
      </c>
      <c r="AZ32" s="21">
        <f>IF(AND(AZ$14&gt;=$E32,AZ$14&lt;$E32+7),"◆","")</f>
        <v/>
      </c>
      <c r="BA32" s="21">
        <f>IF(AND(BA$14&gt;=$E32,BA$14&lt;$E32+7),"◆","")</f>
        <v/>
      </c>
      <c r="BB32" s="21">
        <f>IF(AND(BB$14&gt;=$E32,BB$14&lt;$E32+7),"◆","")</f>
        <v/>
      </c>
      <c r="BC32" s="21">
        <f>IF(AND(BC$14&gt;=$E32,BC$14&lt;$E32+7),"◆","")</f>
        <v/>
      </c>
      <c r="BD32" s="21">
        <f>IF(AND(BD$14&gt;=$E32,BD$14&lt;$E32+7),"◆","")</f>
        <v/>
      </c>
      <c r="BE32" s="21">
        <f>IF(AND(BE$14&gt;=$E32,BE$14&lt;$E32+7),"◆","")</f>
        <v/>
      </c>
      <c r="BF32" s="21">
        <f>IF(AND(BF$14&gt;=$E32,BF$14&lt;$E32+7),"◆","")</f>
        <v/>
      </c>
      <c r="BG32" s="21">
        <f>IF(AND(BG$14&gt;=$E32,BG$14&lt;$E32+7),"◆","")</f>
        <v/>
      </c>
      <c r="BH32" s="21">
        <f>IF(AND(BH$14&gt;=$E32,BH$14&lt;$E32+7),"◆","")</f>
        <v/>
      </c>
      <c r="BI32" s="21">
        <f>IF(AND(BI$14&gt;=$E32,BI$14&lt;$E32+7),"◆","")</f>
        <v/>
      </c>
      <c r="BJ32" s="21">
        <f>IF(AND(BJ$14&gt;=$E32,BJ$14&lt;$E32+7),"◆","")</f>
        <v/>
      </c>
      <c r="BK32" s="21">
        <f>IF(AND(BK$14&gt;=$E32,BK$14&lt;$E32+7),"◆","")</f>
        <v/>
      </c>
      <c r="BL32" s="21">
        <f>IF(AND(BL$14&gt;=$E32,BL$14&lt;$E32+7),"◆","")</f>
        <v/>
      </c>
      <c r="BM32" s="21">
        <f>IF(AND(BM$14&gt;=$E32,BM$14&lt;$E32+7),"◆","")</f>
        <v/>
      </c>
      <c r="BN32" s="21">
        <f>IF(AND(BN$14&gt;=$E32,BN$14&lt;$E32+7),"◆","")</f>
        <v/>
      </c>
      <c r="BO32" s="21">
        <f>IF(AND(BO$14&gt;=$E32,BO$14&lt;$E32+7),"◆","")</f>
        <v/>
      </c>
      <c r="BP32" s="21">
        <f>IF(AND(BP$14&gt;=$E32,BP$14&lt;$E32+7),"◆","")</f>
        <v/>
      </c>
      <c r="BQ32" s="21">
        <f>IF(AND(BQ$14&gt;=$E32,BQ$14&lt;$E32+7),"◆","")</f>
        <v/>
      </c>
      <c r="BR32" s="21">
        <f>IF(AND(BR$14&gt;=$E32,BR$14&lt;$E32+7),"◆","")</f>
        <v/>
      </c>
      <c r="BS32" s="21">
        <f>IF(AND(BS$14&gt;=$E32,BS$14&lt;$E32+7),"◆","")</f>
        <v/>
      </c>
      <c r="BT32" s="21">
        <f>IF(AND(BT$14&gt;=$E32,BT$14&lt;$E32+7),"◆","")</f>
        <v/>
      </c>
      <c r="BU32" s="21">
        <f>IF(AND(BU$14&gt;=$E32,BU$14&lt;$E32+7),"◆","")</f>
        <v/>
      </c>
    </row>
    <row r="33" ht="14.5" customHeight="1">
      <c r="A33" s="16" t="inlineStr">
        <is>
          <t>3.2</t>
        </is>
      </c>
      <c r="B33" s="17" t="inlineStr">
        <is>
          <t>Sub-block Fabrication – Zone 1 (Engine Room)</t>
        </is>
      </c>
      <c r="C33" s="16" t="inlineStr">
        <is>
          <t>Task</t>
        </is>
      </c>
      <c r="D33" s="18" t="n">
        <v>56</v>
      </c>
      <c r="E33" s="19" t="n">
        <v>46139</v>
      </c>
      <c r="F33" s="19">
        <f>E33+MAX(D33-1,0)</f>
        <v/>
      </c>
      <c r="G33" s="16" t="inlineStr">
        <is>
          <t>3.1</t>
        </is>
      </c>
      <c r="H33" s="20" t="n">
        <v>0</v>
      </c>
      <c r="I33" s="16" t="inlineStr">
        <is>
          <t>Hull Shop</t>
        </is>
      </c>
      <c r="J33" s="25" t="n"/>
      <c r="K33" s="25" t="n"/>
      <c r="L33" s="25" t="n"/>
      <c r="M33" s="25" t="n"/>
      <c r="N33" s="25" t="n"/>
      <c r="O33" s="25" t="n"/>
      <c r="P33" s="25" t="n"/>
      <c r="Q33" s="25" t="n"/>
      <c r="R33" s="25" t="n"/>
      <c r="S33" s="25" t="n"/>
      <c r="T33" s="25" t="n"/>
      <c r="U33" s="25" t="n"/>
      <c r="V33" s="25" t="n"/>
      <c r="W33" s="25" t="n"/>
      <c r="X33" s="25" t="n"/>
      <c r="Y33" s="25" t="n"/>
      <c r="Z33" s="25" t="n"/>
      <c r="AA33" s="25" t="n"/>
      <c r="AB33" s="25" t="n"/>
      <c r="AC33" s="25" t="n"/>
      <c r="AD33" s="25" t="n"/>
      <c r="AE33" s="25" t="n"/>
      <c r="AF33" s="25" t="n"/>
      <c r="AG33" s="25" t="n"/>
      <c r="AH33" s="25" t="n"/>
      <c r="AI33" s="25" t="n"/>
      <c r="AJ33" s="25" t="n"/>
      <c r="AK33" s="25" t="n"/>
      <c r="AL33" s="25" t="n"/>
      <c r="AM33" s="25" t="n"/>
      <c r="AN33" s="25" t="n"/>
      <c r="AO33" s="25" t="n"/>
      <c r="AP33" s="25" t="n"/>
      <c r="AQ33" s="25" t="n"/>
      <c r="AR33" s="25" t="n"/>
      <c r="AS33" s="25" t="n"/>
      <c r="AT33" s="25" t="n"/>
      <c r="AU33" s="25" t="n"/>
      <c r="AV33" s="25" t="n"/>
      <c r="AW33" s="25" t="n"/>
      <c r="AX33" s="25" t="n"/>
      <c r="AY33" s="25" t="n"/>
      <c r="AZ33" s="25" t="n"/>
      <c r="BA33" s="25" t="n"/>
      <c r="BB33" s="25" t="n"/>
      <c r="BC33" s="25" t="n"/>
      <c r="BD33" s="25" t="n"/>
      <c r="BE33" s="25" t="n"/>
      <c r="BF33" s="25" t="n"/>
      <c r="BG33" s="25" t="n"/>
      <c r="BH33" s="25" t="n"/>
      <c r="BI33" s="25" t="n"/>
      <c r="BJ33" s="25" t="n"/>
      <c r="BK33" s="25" t="n"/>
      <c r="BL33" s="25" t="n"/>
      <c r="BM33" s="25" t="n"/>
      <c r="BN33" s="25" t="n"/>
      <c r="BO33" s="25" t="n"/>
      <c r="BP33" s="25" t="n"/>
      <c r="BQ33" s="25" t="n"/>
      <c r="BR33" s="25" t="n"/>
      <c r="BS33" s="25" t="n"/>
      <c r="BT33" s="25" t="n"/>
      <c r="BU33" s="25" t="n"/>
    </row>
    <row r="34" ht="14.5" customHeight="1">
      <c r="A34" s="14" t="inlineStr">
        <is>
          <t>3.3</t>
        </is>
      </c>
      <c r="B34" s="13" t="inlineStr">
        <is>
          <t>Sub-block Fabrication – Zone 2 (Cargo / Mid-body)</t>
        </is>
      </c>
      <c r="C34" s="14" t="inlineStr">
        <is>
          <t>Task</t>
        </is>
      </c>
      <c r="D34" s="22" t="n">
        <v>56</v>
      </c>
      <c r="E34" s="23" t="n">
        <v>46153</v>
      </c>
      <c r="F34" s="23">
        <f>E34+MAX(D34-1,0)</f>
        <v/>
      </c>
      <c r="G34" s="14" t="inlineStr">
        <is>
          <t>3.1</t>
        </is>
      </c>
      <c r="H34" s="24" t="n">
        <v>0</v>
      </c>
      <c r="I34" s="14" t="inlineStr">
        <is>
          <t>Hull Shop</t>
        </is>
      </c>
      <c r="J34" s="25" t="n"/>
      <c r="K34" s="25" t="n"/>
      <c r="L34" s="25" t="n"/>
      <c r="M34" s="25" t="n"/>
      <c r="N34" s="25" t="n"/>
      <c r="O34" s="25" t="n"/>
      <c r="P34" s="25" t="n"/>
      <c r="Q34" s="25" t="n"/>
      <c r="R34" s="25" t="n"/>
      <c r="S34" s="25" t="n"/>
      <c r="T34" s="25" t="n"/>
      <c r="U34" s="25" t="n"/>
      <c r="V34" s="25" t="n"/>
      <c r="W34" s="25" t="n"/>
      <c r="X34" s="25" t="n"/>
      <c r="Y34" s="25" t="n"/>
      <c r="Z34" s="25" t="n"/>
      <c r="AA34" s="25" t="n"/>
      <c r="AB34" s="25" t="n"/>
      <c r="AC34" s="25" t="n"/>
      <c r="AD34" s="25" t="n"/>
      <c r="AE34" s="25" t="n"/>
      <c r="AF34" s="25" t="n"/>
      <c r="AG34" s="25" t="n"/>
      <c r="AH34" s="25" t="n"/>
      <c r="AI34" s="25" t="n"/>
      <c r="AJ34" s="25" t="n"/>
      <c r="AK34" s="25" t="n"/>
      <c r="AL34" s="25" t="n"/>
      <c r="AM34" s="25" t="n"/>
      <c r="AN34" s="25" t="n"/>
      <c r="AO34" s="25" t="n"/>
      <c r="AP34" s="25" t="n"/>
      <c r="AQ34" s="25" t="n"/>
      <c r="AR34" s="25" t="n"/>
      <c r="AS34" s="25" t="n"/>
      <c r="AT34" s="25" t="n"/>
      <c r="AU34" s="25" t="n"/>
      <c r="AV34" s="25" t="n"/>
      <c r="AW34" s="25" t="n"/>
      <c r="AX34" s="25" t="n"/>
      <c r="AY34" s="25" t="n"/>
      <c r="AZ34" s="25" t="n"/>
      <c r="BA34" s="25" t="n"/>
      <c r="BB34" s="25" t="n"/>
      <c r="BC34" s="25" t="n"/>
      <c r="BD34" s="25" t="n"/>
      <c r="BE34" s="25" t="n"/>
      <c r="BF34" s="25" t="n"/>
      <c r="BG34" s="25" t="n"/>
      <c r="BH34" s="25" t="n"/>
      <c r="BI34" s="25" t="n"/>
      <c r="BJ34" s="25" t="n"/>
      <c r="BK34" s="25" t="n"/>
      <c r="BL34" s="25" t="n"/>
      <c r="BM34" s="25" t="n"/>
      <c r="BN34" s="25" t="n"/>
      <c r="BO34" s="25" t="n"/>
      <c r="BP34" s="25" t="n"/>
      <c r="BQ34" s="25" t="n"/>
      <c r="BR34" s="25" t="n"/>
      <c r="BS34" s="25" t="n"/>
      <c r="BT34" s="25" t="n"/>
      <c r="BU34" s="25" t="n"/>
    </row>
    <row r="35" ht="14.5" customHeight="1">
      <c r="A35" s="16" t="inlineStr">
        <is>
          <t>3.4</t>
        </is>
      </c>
      <c r="B35" s="17" t="inlineStr">
        <is>
          <t>Sub-block Fabrication – Zone 3 (Forward)</t>
        </is>
      </c>
      <c r="C35" s="16" t="inlineStr">
        <is>
          <t>Task</t>
        </is>
      </c>
      <c r="D35" s="18" t="n">
        <v>42</v>
      </c>
      <c r="E35" s="19" t="n">
        <v>46167</v>
      </c>
      <c r="F35" s="19">
        <f>E35+MAX(D35-1,0)</f>
        <v/>
      </c>
      <c r="G35" s="16" t="inlineStr">
        <is>
          <t>3.1</t>
        </is>
      </c>
      <c r="H35" s="20" t="n">
        <v>0</v>
      </c>
      <c r="I35" s="16" t="inlineStr">
        <is>
          <t>Hull Shop</t>
        </is>
      </c>
      <c r="J35" s="25" t="n"/>
      <c r="K35" s="25" t="n"/>
      <c r="L35" s="25" t="n"/>
      <c r="M35" s="25" t="n"/>
      <c r="N35" s="25" t="n"/>
      <c r="O35" s="25" t="n"/>
      <c r="P35" s="25" t="n"/>
      <c r="Q35" s="25" t="n"/>
      <c r="R35" s="25" t="n"/>
      <c r="S35" s="25" t="n"/>
      <c r="T35" s="25" t="n"/>
      <c r="U35" s="25" t="n"/>
      <c r="V35" s="25" t="n"/>
      <c r="W35" s="25" t="n"/>
      <c r="X35" s="25" t="n"/>
      <c r="Y35" s="25" t="n"/>
      <c r="Z35" s="25" t="n"/>
      <c r="AA35" s="25" t="n"/>
      <c r="AB35" s="25" t="n"/>
      <c r="AC35" s="25" t="n"/>
      <c r="AD35" s="25" t="n"/>
      <c r="AE35" s="25" t="n"/>
      <c r="AF35" s="25" t="n"/>
      <c r="AG35" s="25" t="n"/>
      <c r="AH35" s="25" t="n"/>
      <c r="AI35" s="25" t="n"/>
      <c r="AJ35" s="25" t="n"/>
      <c r="AK35" s="25" t="n"/>
      <c r="AL35" s="25" t="n"/>
      <c r="AM35" s="25" t="n"/>
      <c r="AN35" s="25" t="n"/>
      <c r="AO35" s="25" t="n"/>
      <c r="AP35" s="25" t="n"/>
      <c r="AQ35" s="25" t="n"/>
      <c r="AR35" s="25" t="n"/>
      <c r="AS35" s="25" t="n"/>
      <c r="AT35" s="25" t="n"/>
      <c r="AU35" s="25" t="n"/>
      <c r="AV35" s="25" t="n"/>
      <c r="AW35" s="25" t="n"/>
      <c r="AX35" s="25" t="n"/>
      <c r="AY35" s="25" t="n"/>
      <c r="AZ35" s="25" t="n"/>
      <c r="BA35" s="25" t="n"/>
      <c r="BB35" s="25" t="n"/>
      <c r="BC35" s="25" t="n"/>
      <c r="BD35" s="25" t="n"/>
      <c r="BE35" s="25" t="n"/>
      <c r="BF35" s="25" t="n"/>
      <c r="BG35" s="25" t="n"/>
      <c r="BH35" s="25" t="n"/>
      <c r="BI35" s="25" t="n"/>
      <c r="BJ35" s="25" t="n"/>
      <c r="BK35" s="25" t="n"/>
      <c r="BL35" s="25" t="n"/>
      <c r="BM35" s="25" t="n"/>
      <c r="BN35" s="25" t="n"/>
      <c r="BO35" s="25" t="n"/>
      <c r="BP35" s="25" t="n"/>
      <c r="BQ35" s="25" t="n"/>
      <c r="BR35" s="25" t="n"/>
      <c r="BS35" s="25" t="n"/>
      <c r="BT35" s="25" t="n"/>
      <c r="BU35" s="25" t="n"/>
    </row>
    <row r="36" ht="14.5" customHeight="1">
      <c r="A36" s="14" t="inlineStr">
        <is>
          <t>3.5</t>
        </is>
      </c>
      <c r="B36" s="13" t="inlineStr">
        <is>
          <t>Sub-block Fabrication – Zone 4 (Accommodation)</t>
        </is>
      </c>
      <c r="C36" s="14" t="inlineStr">
        <is>
          <t>Task</t>
        </is>
      </c>
      <c r="D36" s="22" t="n">
        <v>42</v>
      </c>
      <c r="E36" s="23" t="n">
        <v>46181</v>
      </c>
      <c r="F36" s="23">
        <f>E36+MAX(D36-1,0)</f>
        <v/>
      </c>
      <c r="G36" s="14" t="inlineStr">
        <is>
          <t>3.1</t>
        </is>
      </c>
      <c r="H36" s="24" t="n">
        <v>0</v>
      </c>
      <c r="I36" s="14" t="inlineStr">
        <is>
          <t>Hull Shop</t>
        </is>
      </c>
      <c r="J36" s="25" t="n"/>
      <c r="K36" s="25" t="n"/>
      <c r="L36" s="25" t="n"/>
      <c r="M36" s="25" t="n"/>
      <c r="N36" s="25" t="n"/>
      <c r="O36" s="25" t="n"/>
      <c r="P36" s="25" t="n"/>
      <c r="Q36" s="25" t="n"/>
      <c r="R36" s="25" t="n"/>
      <c r="S36" s="25" t="n"/>
      <c r="T36" s="25" t="n"/>
      <c r="U36" s="25" t="n"/>
      <c r="V36" s="25" t="n"/>
      <c r="W36" s="25" t="n"/>
      <c r="X36" s="25" t="n"/>
      <c r="Y36" s="25" t="n"/>
      <c r="Z36" s="25" t="n"/>
      <c r="AA36" s="25" t="n"/>
      <c r="AB36" s="25" t="n"/>
      <c r="AC36" s="25" t="n"/>
      <c r="AD36" s="25" t="n"/>
      <c r="AE36" s="25" t="n"/>
      <c r="AF36" s="25" t="n"/>
      <c r="AG36" s="25" t="n"/>
      <c r="AH36" s="25" t="n"/>
      <c r="AI36" s="25" t="n"/>
      <c r="AJ36" s="25" t="n"/>
      <c r="AK36" s="25" t="n"/>
      <c r="AL36" s="25" t="n"/>
      <c r="AM36" s="25" t="n"/>
      <c r="AN36" s="25" t="n"/>
      <c r="AO36" s="25" t="n"/>
      <c r="AP36" s="25" t="n"/>
      <c r="AQ36" s="25" t="n"/>
      <c r="AR36" s="25" t="n"/>
      <c r="AS36" s="25" t="n"/>
      <c r="AT36" s="25" t="n"/>
      <c r="AU36" s="25" t="n"/>
      <c r="AV36" s="25" t="n"/>
      <c r="AW36" s="25" t="n"/>
      <c r="AX36" s="25" t="n"/>
      <c r="AY36" s="25" t="n"/>
      <c r="AZ36" s="25" t="n"/>
      <c r="BA36" s="25" t="n"/>
      <c r="BB36" s="25" t="n"/>
      <c r="BC36" s="25" t="n"/>
      <c r="BD36" s="25" t="n"/>
      <c r="BE36" s="25" t="n"/>
      <c r="BF36" s="25" t="n"/>
      <c r="BG36" s="25" t="n"/>
      <c r="BH36" s="25" t="n"/>
      <c r="BI36" s="25" t="n"/>
      <c r="BJ36" s="25" t="n"/>
      <c r="BK36" s="25" t="n"/>
      <c r="BL36" s="25" t="n"/>
      <c r="BM36" s="25" t="n"/>
      <c r="BN36" s="25" t="n"/>
      <c r="BO36" s="25" t="n"/>
      <c r="BP36" s="25" t="n"/>
      <c r="BQ36" s="25" t="n"/>
      <c r="BR36" s="25" t="n"/>
      <c r="BS36" s="25" t="n"/>
      <c r="BT36" s="25" t="n"/>
      <c r="BU36" s="25" t="n"/>
    </row>
    <row r="37" ht="14.5" customHeight="1">
      <c r="A37" s="16" t="inlineStr">
        <is>
          <t>3.6</t>
        </is>
      </c>
      <c r="B37" s="17" t="inlineStr">
        <is>
          <t>Block Assembly &amp; Pre-erection Outfitting</t>
        </is>
      </c>
      <c r="C37" s="16" t="inlineStr">
        <is>
          <t>Task</t>
        </is>
      </c>
      <c r="D37" s="18" t="n">
        <v>70</v>
      </c>
      <c r="E37" s="19" t="n">
        <v>46195</v>
      </c>
      <c r="F37" s="19">
        <f>E37+MAX(D37-1,0)</f>
        <v/>
      </c>
      <c r="G37" s="16" t="inlineStr">
        <is>
          <t>3.2,3.3</t>
        </is>
      </c>
      <c r="H37" s="20" t="n">
        <v>0</v>
      </c>
      <c r="I37" s="16" t="inlineStr">
        <is>
          <t>Production Mgr</t>
        </is>
      </c>
      <c r="J37" s="25" t="n"/>
      <c r="K37" s="25" t="n"/>
      <c r="L37" s="25" t="n"/>
      <c r="M37" s="25" t="n"/>
      <c r="N37" s="25" t="n"/>
      <c r="O37" s="25" t="n"/>
      <c r="P37" s="25" t="n"/>
      <c r="Q37" s="25" t="n"/>
      <c r="R37" s="25" t="n"/>
      <c r="S37" s="25" t="n"/>
      <c r="T37" s="25" t="n"/>
      <c r="U37" s="25" t="n"/>
      <c r="V37" s="25" t="n"/>
      <c r="W37" s="25" t="n"/>
      <c r="X37" s="25" t="n"/>
      <c r="Y37" s="25" t="n"/>
      <c r="Z37" s="25" t="n"/>
      <c r="AA37" s="25" t="n"/>
      <c r="AB37" s="25" t="n"/>
      <c r="AC37" s="25" t="n"/>
      <c r="AD37" s="25" t="n"/>
      <c r="AE37" s="25" t="n"/>
      <c r="AF37" s="25" t="n"/>
      <c r="AG37" s="25" t="n"/>
      <c r="AH37" s="25" t="n"/>
      <c r="AI37" s="25" t="n"/>
      <c r="AJ37" s="25" t="n"/>
      <c r="AK37" s="25" t="n"/>
      <c r="AL37" s="25" t="n"/>
      <c r="AM37" s="25" t="n"/>
      <c r="AN37" s="25" t="n"/>
      <c r="AO37" s="25" t="n"/>
      <c r="AP37" s="25" t="n"/>
      <c r="AQ37" s="25" t="n"/>
      <c r="AR37" s="25" t="n"/>
      <c r="AS37" s="25" t="n"/>
      <c r="AT37" s="25" t="n"/>
      <c r="AU37" s="25" t="n"/>
      <c r="AV37" s="25" t="n"/>
      <c r="AW37" s="25" t="n"/>
      <c r="AX37" s="25" t="n"/>
      <c r="AY37" s="25" t="n"/>
      <c r="AZ37" s="25" t="n"/>
      <c r="BA37" s="25" t="n"/>
      <c r="BB37" s="25" t="n"/>
      <c r="BC37" s="25" t="n"/>
      <c r="BD37" s="25" t="n"/>
      <c r="BE37" s="25" t="n"/>
      <c r="BF37" s="25" t="n"/>
      <c r="BG37" s="25" t="n"/>
      <c r="BH37" s="25" t="n"/>
      <c r="BI37" s="25" t="n"/>
      <c r="BJ37" s="25" t="n"/>
      <c r="BK37" s="25" t="n"/>
      <c r="BL37" s="25" t="n"/>
      <c r="BM37" s="25" t="n"/>
      <c r="BN37" s="25" t="n"/>
      <c r="BO37" s="25" t="n"/>
      <c r="BP37" s="25" t="n"/>
      <c r="BQ37" s="25" t="n"/>
      <c r="BR37" s="25" t="n"/>
      <c r="BS37" s="25" t="n"/>
      <c r="BT37" s="25" t="n"/>
      <c r="BU37" s="25" t="n"/>
    </row>
    <row r="38" ht="14.5" customHeight="1">
      <c r="A38" s="14" t="inlineStr">
        <is>
          <t>3.7</t>
        </is>
      </c>
      <c r="B38" s="13" t="inlineStr">
        <is>
          <t>Keel Laying</t>
        </is>
      </c>
      <c r="C38" s="14" t="inlineStr">
        <is>
          <t>Milestone</t>
        </is>
      </c>
      <c r="D38" s="22" t="n">
        <v>0</v>
      </c>
      <c r="E38" s="23" t="n">
        <v>46223</v>
      </c>
      <c r="F38" s="23">
        <f>E38+MAX(D38-1,0)</f>
        <v/>
      </c>
      <c r="G38" s="14" t="inlineStr">
        <is>
          <t>3.6</t>
        </is>
      </c>
      <c r="H38" s="24" t="n">
        <v>0</v>
      </c>
      <c r="I38" s="14" t="inlineStr">
        <is>
          <t>Production Mgr</t>
        </is>
      </c>
      <c r="J38" s="21">
        <f>IF(AND(J$14&gt;=$E38,J$14&lt;$E38+7),"◆","")</f>
        <v/>
      </c>
      <c r="K38" s="21">
        <f>IF(AND(K$14&gt;=$E38,K$14&lt;$E38+7),"◆","")</f>
        <v/>
      </c>
      <c r="L38" s="21">
        <f>IF(AND(L$14&gt;=$E38,L$14&lt;$E38+7),"◆","")</f>
        <v/>
      </c>
      <c r="M38" s="21">
        <f>IF(AND(M$14&gt;=$E38,M$14&lt;$E38+7),"◆","")</f>
        <v/>
      </c>
      <c r="N38" s="21">
        <f>IF(AND(N$14&gt;=$E38,N$14&lt;$E38+7),"◆","")</f>
        <v/>
      </c>
      <c r="O38" s="21">
        <f>IF(AND(O$14&gt;=$E38,O$14&lt;$E38+7),"◆","")</f>
        <v/>
      </c>
      <c r="P38" s="21">
        <f>IF(AND(P$14&gt;=$E38,P$14&lt;$E38+7),"◆","")</f>
        <v/>
      </c>
      <c r="Q38" s="21">
        <f>IF(AND(Q$14&gt;=$E38,Q$14&lt;$E38+7),"◆","")</f>
        <v/>
      </c>
      <c r="R38" s="21">
        <f>IF(AND(R$14&gt;=$E38,R$14&lt;$E38+7),"◆","")</f>
        <v/>
      </c>
      <c r="S38" s="21">
        <f>IF(AND(S$14&gt;=$E38,S$14&lt;$E38+7),"◆","")</f>
        <v/>
      </c>
      <c r="T38" s="21">
        <f>IF(AND(T$14&gt;=$E38,T$14&lt;$E38+7),"◆","")</f>
        <v/>
      </c>
      <c r="U38" s="21">
        <f>IF(AND(U$14&gt;=$E38,U$14&lt;$E38+7),"◆","")</f>
        <v/>
      </c>
      <c r="V38" s="21">
        <f>IF(AND(V$14&gt;=$E38,V$14&lt;$E38+7),"◆","")</f>
        <v/>
      </c>
      <c r="W38" s="21">
        <f>IF(AND(W$14&gt;=$E38,W$14&lt;$E38+7),"◆","")</f>
        <v/>
      </c>
      <c r="X38" s="21">
        <f>IF(AND(X$14&gt;=$E38,X$14&lt;$E38+7),"◆","")</f>
        <v/>
      </c>
      <c r="Y38" s="21">
        <f>IF(AND(Y$14&gt;=$E38,Y$14&lt;$E38+7),"◆","")</f>
        <v/>
      </c>
      <c r="Z38" s="21">
        <f>IF(AND(Z$14&gt;=$E38,Z$14&lt;$E38+7),"◆","")</f>
        <v/>
      </c>
      <c r="AA38" s="21">
        <f>IF(AND(AA$14&gt;=$E38,AA$14&lt;$E38+7),"◆","")</f>
        <v/>
      </c>
      <c r="AB38" s="21">
        <f>IF(AND(AB$14&gt;=$E38,AB$14&lt;$E38+7),"◆","")</f>
        <v/>
      </c>
      <c r="AC38" s="21">
        <f>IF(AND(AC$14&gt;=$E38,AC$14&lt;$E38+7),"◆","")</f>
        <v/>
      </c>
      <c r="AD38" s="21">
        <f>IF(AND(AD$14&gt;=$E38,AD$14&lt;$E38+7),"◆","")</f>
        <v/>
      </c>
      <c r="AE38" s="21">
        <f>IF(AND(AE$14&gt;=$E38,AE$14&lt;$E38+7),"◆","")</f>
        <v/>
      </c>
      <c r="AF38" s="21">
        <f>IF(AND(AF$14&gt;=$E38,AF$14&lt;$E38+7),"◆","")</f>
        <v/>
      </c>
      <c r="AG38" s="21">
        <f>IF(AND(AG$14&gt;=$E38,AG$14&lt;$E38+7),"◆","")</f>
        <v/>
      </c>
      <c r="AH38" s="21">
        <f>IF(AND(AH$14&gt;=$E38,AH$14&lt;$E38+7),"◆","")</f>
        <v/>
      </c>
      <c r="AI38" s="21">
        <f>IF(AND(AI$14&gt;=$E38,AI$14&lt;$E38+7),"◆","")</f>
        <v/>
      </c>
      <c r="AJ38" s="21">
        <f>IF(AND(AJ$14&gt;=$E38,AJ$14&lt;$E38+7),"◆","")</f>
        <v/>
      </c>
      <c r="AK38" s="21">
        <f>IF(AND(AK$14&gt;=$E38,AK$14&lt;$E38+7),"◆","")</f>
        <v/>
      </c>
      <c r="AL38" s="21">
        <f>IF(AND(AL$14&gt;=$E38,AL$14&lt;$E38+7),"◆","")</f>
        <v/>
      </c>
      <c r="AM38" s="21">
        <f>IF(AND(AM$14&gt;=$E38,AM$14&lt;$E38+7),"◆","")</f>
        <v/>
      </c>
      <c r="AN38" s="21">
        <f>IF(AND(AN$14&gt;=$E38,AN$14&lt;$E38+7),"◆","")</f>
        <v/>
      </c>
      <c r="AO38" s="21">
        <f>IF(AND(AO$14&gt;=$E38,AO$14&lt;$E38+7),"◆","")</f>
        <v/>
      </c>
      <c r="AP38" s="21">
        <f>IF(AND(AP$14&gt;=$E38,AP$14&lt;$E38+7),"◆","")</f>
        <v/>
      </c>
      <c r="AQ38" s="21">
        <f>IF(AND(AQ$14&gt;=$E38,AQ$14&lt;$E38+7),"◆","")</f>
        <v/>
      </c>
      <c r="AR38" s="21">
        <f>IF(AND(AR$14&gt;=$E38,AR$14&lt;$E38+7),"◆","")</f>
        <v/>
      </c>
      <c r="AS38" s="21">
        <f>IF(AND(AS$14&gt;=$E38,AS$14&lt;$E38+7),"◆","")</f>
        <v/>
      </c>
      <c r="AT38" s="21">
        <f>IF(AND(AT$14&gt;=$E38,AT$14&lt;$E38+7),"◆","")</f>
        <v/>
      </c>
      <c r="AU38" s="21">
        <f>IF(AND(AU$14&gt;=$E38,AU$14&lt;$E38+7),"◆","")</f>
        <v/>
      </c>
      <c r="AV38" s="21">
        <f>IF(AND(AV$14&gt;=$E38,AV$14&lt;$E38+7),"◆","")</f>
        <v/>
      </c>
      <c r="AW38" s="21">
        <f>IF(AND(AW$14&gt;=$E38,AW$14&lt;$E38+7),"◆","")</f>
        <v/>
      </c>
      <c r="AX38" s="21">
        <f>IF(AND(AX$14&gt;=$E38,AX$14&lt;$E38+7),"◆","")</f>
        <v/>
      </c>
      <c r="AY38" s="21">
        <f>IF(AND(AY$14&gt;=$E38,AY$14&lt;$E38+7),"◆","")</f>
        <v/>
      </c>
      <c r="AZ38" s="21">
        <f>IF(AND(AZ$14&gt;=$E38,AZ$14&lt;$E38+7),"◆","")</f>
        <v/>
      </c>
      <c r="BA38" s="21">
        <f>IF(AND(BA$14&gt;=$E38,BA$14&lt;$E38+7),"◆","")</f>
        <v/>
      </c>
      <c r="BB38" s="21">
        <f>IF(AND(BB$14&gt;=$E38,BB$14&lt;$E38+7),"◆","")</f>
        <v/>
      </c>
      <c r="BC38" s="21">
        <f>IF(AND(BC$14&gt;=$E38,BC$14&lt;$E38+7),"◆","")</f>
        <v/>
      </c>
      <c r="BD38" s="21">
        <f>IF(AND(BD$14&gt;=$E38,BD$14&lt;$E38+7),"◆","")</f>
        <v/>
      </c>
      <c r="BE38" s="21">
        <f>IF(AND(BE$14&gt;=$E38,BE$14&lt;$E38+7),"◆","")</f>
        <v/>
      </c>
      <c r="BF38" s="21">
        <f>IF(AND(BF$14&gt;=$E38,BF$14&lt;$E38+7),"◆","")</f>
        <v/>
      </c>
      <c r="BG38" s="21">
        <f>IF(AND(BG$14&gt;=$E38,BG$14&lt;$E38+7),"◆","")</f>
        <v/>
      </c>
      <c r="BH38" s="21">
        <f>IF(AND(BH$14&gt;=$E38,BH$14&lt;$E38+7),"◆","")</f>
        <v/>
      </c>
      <c r="BI38" s="21">
        <f>IF(AND(BI$14&gt;=$E38,BI$14&lt;$E38+7),"◆","")</f>
        <v/>
      </c>
      <c r="BJ38" s="21">
        <f>IF(AND(BJ$14&gt;=$E38,BJ$14&lt;$E38+7),"◆","")</f>
        <v/>
      </c>
      <c r="BK38" s="21">
        <f>IF(AND(BK$14&gt;=$E38,BK$14&lt;$E38+7),"◆","")</f>
        <v/>
      </c>
      <c r="BL38" s="21">
        <f>IF(AND(BL$14&gt;=$E38,BL$14&lt;$E38+7),"◆","")</f>
        <v/>
      </c>
      <c r="BM38" s="21">
        <f>IF(AND(BM$14&gt;=$E38,BM$14&lt;$E38+7),"◆","")</f>
        <v/>
      </c>
      <c r="BN38" s="21">
        <f>IF(AND(BN$14&gt;=$E38,BN$14&lt;$E38+7),"◆","")</f>
        <v/>
      </c>
      <c r="BO38" s="21">
        <f>IF(AND(BO$14&gt;=$E38,BO$14&lt;$E38+7),"◆","")</f>
        <v/>
      </c>
      <c r="BP38" s="21">
        <f>IF(AND(BP$14&gt;=$E38,BP$14&lt;$E38+7),"◆","")</f>
        <v/>
      </c>
      <c r="BQ38" s="21">
        <f>IF(AND(BQ$14&gt;=$E38,BQ$14&lt;$E38+7),"◆","")</f>
        <v/>
      </c>
      <c r="BR38" s="21">
        <f>IF(AND(BR$14&gt;=$E38,BR$14&lt;$E38+7),"◆","")</f>
        <v/>
      </c>
      <c r="BS38" s="21">
        <f>IF(AND(BS$14&gt;=$E38,BS$14&lt;$E38+7),"◆","")</f>
        <v/>
      </c>
      <c r="BT38" s="21">
        <f>IF(AND(BT$14&gt;=$E38,BT$14&lt;$E38+7),"◆","")</f>
        <v/>
      </c>
      <c r="BU38" s="21">
        <f>IF(AND(BU$14&gt;=$E38,BU$14&lt;$E38+7),"◆","")</f>
        <v/>
      </c>
    </row>
    <row r="39" ht="14.5" customHeight="1">
      <c r="A39" s="16" t="inlineStr">
        <is>
          <t>3.8</t>
        </is>
      </c>
      <c r="B39" s="17" t="inlineStr">
        <is>
          <t>Hull Erection – Blocks 1 to 6</t>
        </is>
      </c>
      <c r="C39" s="16" t="inlineStr">
        <is>
          <t>Task</t>
        </is>
      </c>
      <c r="D39" s="18" t="n">
        <v>98</v>
      </c>
      <c r="E39" s="19" t="n">
        <v>46223</v>
      </c>
      <c r="F39" s="19">
        <f>E39+MAX(D39-1,0)</f>
        <v/>
      </c>
      <c r="G39" s="16" t="inlineStr">
        <is>
          <t>3.7</t>
        </is>
      </c>
      <c r="H39" s="20" t="n">
        <v>0</v>
      </c>
      <c r="I39" s="16" t="inlineStr">
        <is>
          <t>Erection Foreman</t>
        </is>
      </c>
      <c r="J39" s="25" t="n"/>
      <c r="K39" s="25" t="n"/>
      <c r="L39" s="25" t="n"/>
      <c r="M39" s="25" t="n"/>
      <c r="N39" s="25" t="n"/>
      <c r="O39" s="25" t="n"/>
      <c r="P39" s="25" t="n"/>
      <c r="Q39" s="25" t="n"/>
      <c r="R39" s="25" t="n"/>
      <c r="S39" s="25" t="n"/>
      <c r="T39" s="25" t="n"/>
      <c r="U39" s="25" t="n"/>
      <c r="V39" s="25" t="n"/>
      <c r="W39" s="25" t="n"/>
      <c r="X39" s="25" t="n"/>
      <c r="Y39" s="25" t="n"/>
      <c r="Z39" s="25" t="n"/>
      <c r="AA39" s="25" t="n"/>
      <c r="AB39" s="25" t="n"/>
      <c r="AC39" s="25" t="n"/>
      <c r="AD39" s="25" t="n"/>
      <c r="AE39" s="25" t="n"/>
      <c r="AF39" s="25" t="n"/>
      <c r="AG39" s="25" t="n"/>
      <c r="AH39" s="25" t="n"/>
      <c r="AI39" s="25" t="n"/>
      <c r="AJ39" s="25" t="n"/>
      <c r="AK39" s="25" t="n"/>
      <c r="AL39" s="25" t="n"/>
      <c r="AM39" s="25" t="n"/>
      <c r="AN39" s="25" t="n"/>
      <c r="AO39" s="25" t="n"/>
      <c r="AP39" s="25" t="n"/>
      <c r="AQ39" s="25" t="n"/>
      <c r="AR39" s="25" t="n"/>
      <c r="AS39" s="25" t="n"/>
      <c r="AT39" s="25" t="n"/>
      <c r="AU39" s="25" t="n"/>
      <c r="AV39" s="25" t="n"/>
      <c r="AW39" s="25" t="n"/>
      <c r="AX39" s="25" t="n"/>
      <c r="AY39" s="25" t="n"/>
      <c r="AZ39" s="25" t="n"/>
      <c r="BA39" s="25" t="n"/>
      <c r="BB39" s="25" t="n"/>
      <c r="BC39" s="25" t="n"/>
      <c r="BD39" s="25" t="n"/>
      <c r="BE39" s="25" t="n"/>
      <c r="BF39" s="25" t="n"/>
      <c r="BG39" s="25" t="n"/>
      <c r="BH39" s="25" t="n"/>
      <c r="BI39" s="25" t="n"/>
      <c r="BJ39" s="25" t="n"/>
      <c r="BK39" s="25" t="n"/>
      <c r="BL39" s="25" t="n"/>
      <c r="BM39" s="25" t="n"/>
      <c r="BN39" s="25" t="n"/>
      <c r="BO39" s="25" t="n"/>
      <c r="BP39" s="25" t="n"/>
      <c r="BQ39" s="25" t="n"/>
      <c r="BR39" s="25" t="n"/>
      <c r="BS39" s="25" t="n"/>
      <c r="BT39" s="25" t="n"/>
      <c r="BU39" s="25" t="n"/>
    </row>
    <row r="40" ht="14.5" customHeight="1">
      <c r="A40" s="14" t="inlineStr">
        <is>
          <t>3.9</t>
        </is>
      </c>
      <c r="B40" s="13" t="inlineStr">
        <is>
          <t>Hull Erection – Superstructure Blocks</t>
        </is>
      </c>
      <c r="C40" s="14" t="inlineStr">
        <is>
          <t>Task</t>
        </is>
      </c>
      <c r="D40" s="22" t="n">
        <v>42</v>
      </c>
      <c r="E40" s="23" t="n">
        <v>46293</v>
      </c>
      <c r="F40" s="23">
        <f>E40+MAX(D40-1,0)</f>
        <v/>
      </c>
      <c r="G40" s="14" t="inlineStr">
        <is>
          <t>3.8</t>
        </is>
      </c>
      <c r="H40" s="24" t="n">
        <v>0</v>
      </c>
      <c r="I40" s="14" t="inlineStr">
        <is>
          <t>Erection Foreman</t>
        </is>
      </c>
      <c r="J40" s="25" t="n"/>
      <c r="K40" s="25" t="n"/>
      <c r="L40" s="25" t="n"/>
      <c r="M40" s="25" t="n"/>
      <c r="N40" s="25" t="n"/>
      <c r="O40" s="25" t="n"/>
      <c r="P40" s="25" t="n"/>
      <c r="Q40" s="25" t="n"/>
      <c r="R40" s="25" t="n"/>
      <c r="S40" s="25" t="n"/>
      <c r="T40" s="25" t="n"/>
      <c r="U40" s="25" t="n"/>
      <c r="V40" s="25" t="n"/>
      <c r="W40" s="25" t="n"/>
      <c r="X40" s="25" t="n"/>
      <c r="Y40" s="25" t="n"/>
      <c r="Z40" s="25" t="n"/>
      <c r="AA40" s="25" t="n"/>
      <c r="AB40" s="25" t="n"/>
      <c r="AC40" s="25" t="n"/>
      <c r="AD40" s="25" t="n"/>
      <c r="AE40" s="25" t="n"/>
      <c r="AF40" s="25" t="n"/>
      <c r="AG40" s="25" t="n"/>
      <c r="AH40" s="25" t="n"/>
      <c r="AI40" s="25" t="n"/>
      <c r="AJ40" s="25" t="n"/>
      <c r="AK40" s="25" t="n"/>
      <c r="AL40" s="25" t="n"/>
      <c r="AM40" s="25" t="n"/>
      <c r="AN40" s="25" t="n"/>
      <c r="AO40" s="25" t="n"/>
      <c r="AP40" s="25" t="n"/>
      <c r="AQ40" s="25" t="n"/>
      <c r="AR40" s="25" t="n"/>
      <c r="AS40" s="25" t="n"/>
      <c r="AT40" s="25" t="n"/>
      <c r="AU40" s="25" t="n"/>
      <c r="AV40" s="25" t="n"/>
      <c r="AW40" s="25" t="n"/>
      <c r="AX40" s="25" t="n"/>
      <c r="AY40" s="25" t="n"/>
      <c r="AZ40" s="25" t="n"/>
      <c r="BA40" s="25" t="n"/>
      <c r="BB40" s="25" t="n"/>
      <c r="BC40" s="25" t="n"/>
      <c r="BD40" s="25" t="n"/>
      <c r="BE40" s="25" t="n"/>
      <c r="BF40" s="25" t="n"/>
      <c r="BG40" s="25" t="n"/>
      <c r="BH40" s="25" t="n"/>
      <c r="BI40" s="25" t="n"/>
      <c r="BJ40" s="25" t="n"/>
      <c r="BK40" s="25" t="n"/>
      <c r="BL40" s="25" t="n"/>
      <c r="BM40" s="25" t="n"/>
      <c r="BN40" s="25" t="n"/>
      <c r="BO40" s="25" t="n"/>
      <c r="BP40" s="25" t="n"/>
      <c r="BQ40" s="25" t="n"/>
      <c r="BR40" s="25" t="n"/>
      <c r="BS40" s="25" t="n"/>
      <c r="BT40" s="25" t="n"/>
      <c r="BU40" s="25" t="n"/>
    </row>
    <row r="41" ht="14.5" customHeight="1">
      <c r="A41" s="16" t="inlineStr">
        <is>
          <t>3.10</t>
        </is>
      </c>
      <c r="B41" s="17" t="inlineStr">
        <is>
          <t>Hull Structural Completion / Watertight</t>
        </is>
      </c>
      <c r="C41" s="16" t="inlineStr">
        <is>
          <t>Milestone</t>
        </is>
      </c>
      <c r="D41" s="18" t="n">
        <v>0</v>
      </c>
      <c r="E41" s="19" t="n">
        <v>46335</v>
      </c>
      <c r="F41" s="19">
        <f>E41+MAX(D41-1,0)</f>
        <v/>
      </c>
      <c r="G41" s="16" t="inlineStr">
        <is>
          <t>3.9</t>
        </is>
      </c>
      <c r="H41" s="20" t="n">
        <v>0</v>
      </c>
      <c r="I41" s="16" t="inlineStr">
        <is>
          <t>Production Mgr</t>
        </is>
      </c>
      <c r="J41" s="21">
        <f>IF(AND(J$14&gt;=$E41,J$14&lt;$E41+7),"◆","")</f>
        <v/>
      </c>
      <c r="K41" s="21">
        <f>IF(AND(K$14&gt;=$E41,K$14&lt;$E41+7),"◆","")</f>
        <v/>
      </c>
      <c r="L41" s="21">
        <f>IF(AND(L$14&gt;=$E41,L$14&lt;$E41+7),"◆","")</f>
        <v/>
      </c>
      <c r="M41" s="21">
        <f>IF(AND(M$14&gt;=$E41,M$14&lt;$E41+7),"◆","")</f>
        <v/>
      </c>
      <c r="N41" s="21">
        <f>IF(AND(N$14&gt;=$E41,N$14&lt;$E41+7),"◆","")</f>
        <v/>
      </c>
      <c r="O41" s="21">
        <f>IF(AND(O$14&gt;=$E41,O$14&lt;$E41+7),"◆","")</f>
        <v/>
      </c>
      <c r="P41" s="21">
        <f>IF(AND(P$14&gt;=$E41,P$14&lt;$E41+7),"◆","")</f>
        <v/>
      </c>
      <c r="Q41" s="21">
        <f>IF(AND(Q$14&gt;=$E41,Q$14&lt;$E41+7),"◆","")</f>
        <v/>
      </c>
      <c r="R41" s="21">
        <f>IF(AND(R$14&gt;=$E41,R$14&lt;$E41+7),"◆","")</f>
        <v/>
      </c>
      <c r="S41" s="21">
        <f>IF(AND(S$14&gt;=$E41,S$14&lt;$E41+7),"◆","")</f>
        <v/>
      </c>
      <c r="T41" s="21">
        <f>IF(AND(T$14&gt;=$E41,T$14&lt;$E41+7),"◆","")</f>
        <v/>
      </c>
      <c r="U41" s="21">
        <f>IF(AND(U$14&gt;=$E41,U$14&lt;$E41+7),"◆","")</f>
        <v/>
      </c>
      <c r="V41" s="21">
        <f>IF(AND(V$14&gt;=$E41,V$14&lt;$E41+7),"◆","")</f>
        <v/>
      </c>
      <c r="W41" s="21">
        <f>IF(AND(W$14&gt;=$E41,W$14&lt;$E41+7),"◆","")</f>
        <v/>
      </c>
      <c r="X41" s="21">
        <f>IF(AND(X$14&gt;=$E41,X$14&lt;$E41+7),"◆","")</f>
        <v/>
      </c>
      <c r="Y41" s="21">
        <f>IF(AND(Y$14&gt;=$E41,Y$14&lt;$E41+7),"◆","")</f>
        <v/>
      </c>
      <c r="Z41" s="21">
        <f>IF(AND(Z$14&gt;=$E41,Z$14&lt;$E41+7),"◆","")</f>
        <v/>
      </c>
      <c r="AA41" s="21">
        <f>IF(AND(AA$14&gt;=$E41,AA$14&lt;$E41+7),"◆","")</f>
        <v/>
      </c>
      <c r="AB41" s="21">
        <f>IF(AND(AB$14&gt;=$E41,AB$14&lt;$E41+7),"◆","")</f>
        <v/>
      </c>
      <c r="AC41" s="21">
        <f>IF(AND(AC$14&gt;=$E41,AC$14&lt;$E41+7),"◆","")</f>
        <v/>
      </c>
      <c r="AD41" s="21">
        <f>IF(AND(AD$14&gt;=$E41,AD$14&lt;$E41+7),"◆","")</f>
        <v/>
      </c>
      <c r="AE41" s="21">
        <f>IF(AND(AE$14&gt;=$E41,AE$14&lt;$E41+7),"◆","")</f>
        <v/>
      </c>
      <c r="AF41" s="21">
        <f>IF(AND(AF$14&gt;=$E41,AF$14&lt;$E41+7),"◆","")</f>
        <v/>
      </c>
      <c r="AG41" s="21">
        <f>IF(AND(AG$14&gt;=$E41,AG$14&lt;$E41+7),"◆","")</f>
        <v/>
      </c>
      <c r="AH41" s="21">
        <f>IF(AND(AH$14&gt;=$E41,AH$14&lt;$E41+7),"◆","")</f>
        <v/>
      </c>
      <c r="AI41" s="21">
        <f>IF(AND(AI$14&gt;=$E41,AI$14&lt;$E41+7),"◆","")</f>
        <v/>
      </c>
      <c r="AJ41" s="21">
        <f>IF(AND(AJ$14&gt;=$E41,AJ$14&lt;$E41+7),"◆","")</f>
        <v/>
      </c>
      <c r="AK41" s="21">
        <f>IF(AND(AK$14&gt;=$E41,AK$14&lt;$E41+7),"◆","")</f>
        <v/>
      </c>
      <c r="AL41" s="21">
        <f>IF(AND(AL$14&gt;=$E41,AL$14&lt;$E41+7),"◆","")</f>
        <v/>
      </c>
      <c r="AM41" s="21">
        <f>IF(AND(AM$14&gt;=$E41,AM$14&lt;$E41+7),"◆","")</f>
        <v/>
      </c>
      <c r="AN41" s="21">
        <f>IF(AND(AN$14&gt;=$E41,AN$14&lt;$E41+7),"◆","")</f>
        <v/>
      </c>
      <c r="AO41" s="21">
        <f>IF(AND(AO$14&gt;=$E41,AO$14&lt;$E41+7),"◆","")</f>
        <v/>
      </c>
      <c r="AP41" s="21">
        <f>IF(AND(AP$14&gt;=$E41,AP$14&lt;$E41+7),"◆","")</f>
        <v/>
      </c>
      <c r="AQ41" s="21">
        <f>IF(AND(AQ$14&gt;=$E41,AQ$14&lt;$E41+7),"◆","")</f>
        <v/>
      </c>
      <c r="AR41" s="21">
        <f>IF(AND(AR$14&gt;=$E41,AR$14&lt;$E41+7),"◆","")</f>
        <v/>
      </c>
      <c r="AS41" s="21">
        <f>IF(AND(AS$14&gt;=$E41,AS$14&lt;$E41+7),"◆","")</f>
        <v/>
      </c>
      <c r="AT41" s="21">
        <f>IF(AND(AT$14&gt;=$E41,AT$14&lt;$E41+7),"◆","")</f>
        <v/>
      </c>
      <c r="AU41" s="21">
        <f>IF(AND(AU$14&gt;=$E41,AU$14&lt;$E41+7),"◆","")</f>
        <v/>
      </c>
      <c r="AV41" s="21">
        <f>IF(AND(AV$14&gt;=$E41,AV$14&lt;$E41+7),"◆","")</f>
        <v/>
      </c>
      <c r="AW41" s="21">
        <f>IF(AND(AW$14&gt;=$E41,AW$14&lt;$E41+7),"◆","")</f>
        <v/>
      </c>
      <c r="AX41" s="21">
        <f>IF(AND(AX$14&gt;=$E41,AX$14&lt;$E41+7),"◆","")</f>
        <v/>
      </c>
      <c r="AY41" s="21">
        <f>IF(AND(AY$14&gt;=$E41,AY$14&lt;$E41+7),"◆","")</f>
        <v/>
      </c>
      <c r="AZ41" s="21">
        <f>IF(AND(AZ$14&gt;=$E41,AZ$14&lt;$E41+7),"◆","")</f>
        <v/>
      </c>
      <c r="BA41" s="21">
        <f>IF(AND(BA$14&gt;=$E41,BA$14&lt;$E41+7),"◆","")</f>
        <v/>
      </c>
      <c r="BB41" s="21">
        <f>IF(AND(BB$14&gt;=$E41,BB$14&lt;$E41+7),"◆","")</f>
        <v/>
      </c>
      <c r="BC41" s="21">
        <f>IF(AND(BC$14&gt;=$E41,BC$14&lt;$E41+7),"◆","")</f>
        <v/>
      </c>
      <c r="BD41" s="21">
        <f>IF(AND(BD$14&gt;=$E41,BD$14&lt;$E41+7),"◆","")</f>
        <v/>
      </c>
      <c r="BE41" s="21">
        <f>IF(AND(BE$14&gt;=$E41,BE$14&lt;$E41+7),"◆","")</f>
        <v/>
      </c>
      <c r="BF41" s="21">
        <f>IF(AND(BF$14&gt;=$E41,BF$14&lt;$E41+7),"◆","")</f>
        <v/>
      </c>
      <c r="BG41" s="21">
        <f>IF(AND(BG$14&gt;=$E41,BG$14&lt;$E41+7),"◆","")</f>
        <v/>
      </c>
      <c r="BH41" s="21">
        <f>IF(AND(BH$14&gt;=$E41,BH$14&lt;$E41+7),"◆","")</f>
        <v/>
      </c>
      <c r="BI41" s="21">
        <f>IF(AND(BI$14&gt;=$E41,BI$14&lt;$E41+7),"◆","")</f>
        <v/>
      </c>
      <c r="BJ41" s="21">
        <f>IF(AND(BJ$14&gt;=$E41,BJ$14&lt;$E41+7),"◆","")</f>
        <v/>
      </c>
      <c r="BK41" s="21">
        <f>IF(AND(BK$14&gt;=$E41,BK$14&lt;$E41+7),"◆","")</f>
        <v/>
      </c>
      <c r="BL41" s="21">
        <f>IF(AND(BL$14&gt;=$E41,BL$14&lt;$E41+7),"◆","")</f>
        <v/>
      </c>
      <c r="BM41" s="21">
        <f>IF(AND(BM$14&gt;=$E41,BM$14&lt;$E41+7),"◆","")</f>
        <v/>
      </c>
      <c r="BN41" s="21">
        <f>IF(AND(BN$14&gt;=$E41,BN$14&lt;$E41+7),"◆","")</f>
        <v/>
      </c>
      <c r="BO41" s="21">
        <f>IF(AND(BO$14&gt;=$E41,BO$14&lt;$E41+7),"◆","")</f>
        <v/>
      </c>
      <c r="BP41" s="21">
        <f>IF(AND(BP$14&gt;=$E41,BP$14&lt;$E41+7),"◆","")</f>
        <v/>
      </c>
      <c r="BQ41" s="21">
        <f>IF(AND(BQ$14&gt;=$E41,BQ$14&lt;$E41+7),"◆","")</f>
        <v/>
      </c>
      <c r="BR41" s="21">
        <f>IF(AND(BR$14&gt;=$E41,BR$14&lt;$E41+7),"◆","")</f>
        <v/>
      </c>
      <c r="BS41" s="21">
        <f>IF(AND(BS$14&gt;=$E41,BS$14&lt;$E41+7),"◆","")</f>
        <v/>
      </c>
      <c r="BT41" s="21">
        <f>IF(AND(BT$14&gt;=$E41,BT$14&lt;$E41+7),"◆","")</f>
        <v/>
      </c>
      <c r="BU41" s="21">
        <f>IF(AND(BU$14&gt;=$E41,BU$14&lt;$E41+7),"◆","")</f>
        <v/>
      </c>
    </row>
    <row r="42" ht="15" customHeight="1">
      <c r="A42" s="28" t="inlineStr">
        <is>
          <t>4.  Outfitting</t>
        </is>
      </c>
      <c r="B42" s="13" t="n"/>
      <c r="C42" s="14" t="n"/>
      <c r="D42" s="14" t="n"/>
      <c r="E42" s="14" t="n"/>
      <c r="F42" s="14" t="n"/>
      <c r="G42" s="14" t="n"/>
      <c r="H42" s="14" t="n"/>
      <c r="I42" s="14" t="n"/>
      <c r="J42" s="29" t="n"/>
      <c r="K42" s="29" t="n"/>
      <c r="L42" s="29" t="n"/>
      <c r="M42" s="29" t="n"/>
      <c r="N42" s="29" t="n"/>
      <c r="O42" s="29" t="n"/>
      <c r="P42" s="29" t="n"/>
      <c r="Q42" s="29" t="n"/>
      <c r="R42" s="29" t="n"/>
      <c r="S42" s="29" t="n"/>
      <c r="T42" s="29" t="n"/>
      <c r="U42" s="29" t="n"/>
      <c r="V42" s="29" t="n"/>
      <c r="W42" s="29" t="n"/>
      <c r="X42" s="29" t="n"/>
      <c r="Y42" s="29" t="n"/>
      <c r="Z42" s="29" t="n"/>
      <c r="AA42" s="29" t="n"/>
      <c r="AB42" s="29" t="n"/>
      <c r="AC42" s="29" t="n"/>
      <c r="AD42" s="29" t="n"/>
      <c r="AE42" s="29" t="n"/>
      <c r="AF42" s="29" t="n"/>
      <c r="AG42" s="29" t="n"/>
      <c r="AH42" s="29" t="n"/>
      <c r="AI42" s="29" t="n"/>
      <c r="AJ42" s="29" t="n"/>
      <c r="AK42" s="29" t="n"/>
      <c r="AL42" s="29" t="n"/>
      <c r="AM42" s="29" t="n"/>
      <c r="AN42" s="29" t="n"/>
      <c r="AO42" s="29" t="n"/>
      <c r="AP42" s="29" t="n"/>
      <c r="AQ42" s="29" t="n"/>
      <c r="AR42" s="29" t="n"/>
      <c r="AS42" s="29" t="n"/>
      <c r="AT42" s="29" t="n"/>
      <c r="AU42" s="29" t="n"/>
      <c r="AV42" s="29" t="n"/>
      <c r="AW42" s="29" t="n"/>
      <c r="AX42" s="29" t="n"/>
      <c r="AY42" s="29" t="n"/>
      <c r="AZ42" s="29" t="n"/>
      <c r="BA42" s="29" t="n"/>
      <c r="BB42" s="29" t="n"/>
      <c r="BC42" s="29" t="n"/>
      <c r="BD42" s="29" t="n"/>
      <c r="BE42" s="29" t="n"/>
      <c r="BF42" s="29" t="n"/>
      <c r="BG42" s="29" t="n"/>
      <c r="BH42" s="29" t="n"/>
      <c r="BI42" s="29" t="n"/>
      <c r="BJ42" s="29" t="n"/>
      <c r="BK42" s="29" t="n"/>
      <c r="BL42" s="29" t="n"/>
      <c r="BM42" s="29" t="n"/>
      <c r="BN42" s="29" t="n"/>
      <c r="BO42" s="29" t="n"/>
      <c r="BP42" s="29" t="n"/>
      <c r="BQ42" s="29" t="n"/>
      <c r="BR42" s="29" t="n"/>
      <c r="BS42" s="29" t="n"/>
      <c r="BT42" s="29" t="n"/>
      <c r="BU42" s="29" t="n"/>
    </row>
    <row r="43" ht="14.5" customHeight="1">
      <c r="A43" s="16" t="inlineStr">
        <is>
          <t>4.1</t>
        </is>
      </c>
      <c r="B43" s="17" t="inlineStr">
        <is>
          <t>Engine Room Outfitting &amp; Foundations</t>
        </is>
      </c>
      <c r="C43" s="16" t="inlineStr">
        <is>
          <t>Task</t>
        </is>
      </c>
      <c r="D43" s="18" t="n">
        <v>70</v>
      </c>
      <c r="E43" s="19" t="n">
        <v>46251</v>
      </c>
      <c r="F43" s="19">
        <f>E43+MAX(D43-1,0)</f>
        <v/>
      </c>
      <c r="G43" s="16" t="inlineStr">
        <is>
          <t>3.8</t>
        </is>
      </c>
      <c r="H43" s="20" t="n">
        <v>0</v>
      </c>
      <c r="I43" s="16" t="inlineStr">
        <is>
          <t>Outfit Mgr</t>
        </is>
      </c>
      <c r="J43" s="25" t="n"/>
      <c r="K43" s="25" t="n"/>
      <c r="L43" s="25" t="n"/>
      <c r="M43" s="25" t="n"/>
      <c r="N43" s="25" t="n"/>
      <c r="O43" s="25" t="n"/>
      <c r="P43" s="25" t="n"/>
      <c r="Q43" s="25" t="n"/>
      <c r="R43" s="25" t="n"/>
      <c r="S43" s="25" t="n"/>
      <c r="T43" s="25" t="n"/>
      <c r="U43" s="25" t="n"/>
      <c r="V43" s="25" t="n"/>
      <c r="W43" s="25" t="n"/>
      <c r="X43" s="25" t="n"/>
      <c r="Y43" s="25" t="n"/>
      <c r="Z43" s="25" t="n"/>
      <c r="AA43" s="25" t="n"/>
      <c r="AB43" s="25" t="n"/>
      <c r="AC43" s="25" t="n"/>
      <c r="AD43" s="25" t="n"/>
      <c r="AE43" s="25" t="n"/>
      <c r="AF43" s="25" t="n"/>
      <c r="AG43" s="25" t="n"/>
      <c r="AH43" s="25" t="n"/>
      <c r="AI43" s="25" t="n"/>
      <c r="AJ43" s="25" t="n"/>
      <c r="AK43" s="25" t="n"/>
      <c r="AL43" s="25" t="n"/>
      <c r="AM43" s="25" t="n"/>
      <c r="AN43" s="25" t="n"/>
      <c r="AO43" s="25" t="n"/>
      <c r="AP43" s="25" t="n"/>
      <c r="AQ43" s="25" t="n"/>
      <c r="AR43" s="25" t="n"/>
      <c r="AS43" s="25" t="n"/>
      <c r="AT43" s="25" t="n"/>
      <c r="AU43" s="25" t="n"/>
      <c r="AV43" s="25" t="n"/>
      <c r="AW43" s="25" t="n"/>
      <c r="AX43" s="25" t="n"/>
      <c r="AY43" s="25" t="n"/>
      <c r="AZ43" s="25" t="n"/>
      <c r="BA43" s="25" t="n"/>
      <c r="BB43" s="25" t="n"/>
      <c r="BC43" s="25" t="n"/>
      <c r="BD43" s="25" t="n"/>
      <c r="BE43" s="25" t="n"/>
      <c r="BF43" s="25" t="n"/>
      <c r="BG43" s="25" t="n"/>
      <c r="BH43" s="25" t="n"/>
      <c r="BI43" s="25" t="n"/>
      <c r="BJ43" s="25" t="n"/>
      <c r="BK43" s="25" t="n"/>
      <c r="BL43" s="25" t="n"/>
      <c r="BM43" s="25" t="n"/>
      <c r="BN43" s="25" t="n"/>
      <c r="BO43" s="25" t="n"/>
      <c r="BP43" s="25" t="n"/>
      <c r="BQ43" s="25" t="n"/>
      <c r="BR43" s="25" t="n"/>
      <c r="BS43" s="25" t="n"/>
      <c r="BT43" s="25" t="n"/>
      <c r="BU43" s="25" t="n"/>
    </row>
    <row r="44" ht="14.5" customHeight="1">
      <c r="A44" s="14" t="inlineStr">
        <is>
          <t>4.2</t>
        </is>
      </c>
      <c r="B44" s="13" t="inlineStr">
        <is>
          <t>Main Engine &amp; Gearbox Installation</t>
        </is>
      </c>
      <c r="C44" s="14" t="inlineStr">
        <is>
          <t>Task</t>
        </is>
      </c>
      <c r="D44" s="22" t="n">
        <v>28</v>
      </c>
      <c r="E44" s="23" t="n">
        <v>46279</v>
      </c>
      <c r="F44" s="23">
        <f>E44+MAX(D44-1,0)</f>
        <v/>
      </c>
      <c r="G44" s="14" t="inlineStr">
        <is>
          <t>2.2,4.1</t>
        </is>
      </c>
      <c r="H44" s="24" t="n">
        <v>0</v>
      </c>
      <c r="I44" s="14" t="inlineStr">
        <is>
          <t>Outfit Mgr</t>
        </is>
      </c>
      <c r="J44" s="25" t="n"/>
      <c r="K44" s="25" t="n"/>
      <c r="L44" s="25" t="n"/>
      <c r="M44" s="25" t="n"/>
      <c r="N44" s="25" t="n"/>
      <c r="O44" s="25" t="n"/>
      <c r="P44" s="25" t="n"/>
      <c r="Q44" s="25" t="n"/>
      <c r="R44" s="25" t="n"/>
      <c r="S44" s="25" t="n"/>
      <c r="T44" s="25" t="n"/>
      <c r="U44" s="25" t="n"/>
      <c r="V44" s="25" t="n"/>
      <c r="W44" s="25" t="n"/>
      <c r="X44" s="25" t="n"/>
      <c r="Y44" s="25" t="n"/>
      <c r="Z44" s="25" t="n"/>
      <c r="AA44" s="25" t="n"/>
      <c r="AB44" s="25" t="n"/>
      <c r="AC44" s="25" t="n"/>
      <c r="AD44" s="25" t="n"/>
      <c r="AE44" s="25" t="n"/>
      <c r="AF44" s="25" t="n"/>
      <c r="AG44" s="25" t="n"/>
      <c r="AH44" s="25" t="n"/>
      <c r="AI44" s="25" t="n"/>
      <c r="AJ44" s="25" t="n"/>
      <c r="AK44" s="25" t="n"/>
      <c r="AL44" s="25" t="n"/>
      <c r="AM44" s="25" t="n"/>
      <c r="AN44" s="25" t="n"/>
      <c r="AO44" s="25" t="n"/>
      <c r="AP44" s="25" t="n"/>
      <c r="AQ44" s="25" t="n"/>
      <c r="AR44" s="25" t="n"/>
      <c r="AS44" s="25" t="n"/>
      <c r="AT44" s="25" t="n"/>
      <c r="AU44" s="25" t="n"/>
      <c r="AV44" s="25" t="n"/>
      <c r="AW44" s="25" t="n"/>
      <c r="AX44" s="25" t="n"/>
      <c r="AY44" s="25" t="n"/>
      <c r="AZ44" s="25" t="n"/>
      <c r="BA44" s="25" t="n"/>
      <c r="BB44" s="25" t="n"/>
      <c r="BC44" s="25" t="n"/>
      <c r="BD44" s="25" t="n"/>
      <c r="BE44" s="25" t="n"/>
      <c r="BF44" s="25" t="n"/>
      <c r="BG44" s="25" t="n"/>
      <c r="BH44" s="25" t="n"/>
      <c r="BI44" s="25" t="n"/>
      <c r="BJ44" s="25" t="n"/>
      <c r="BK44" s="25" t="n"/>
      <c r="BL44" s="25" t="n"/>
      <c r="BM44" s="25" t="n"/>
      <c r="BN44" s="25" t="n"/>
      <c r="BO44" s="25" t="n"/>
      <c r="BP44" s="25" t="n"/>
      <c r="BQ44" s="25" t="n"/>
      <c r="BR44" s="25" t="n"/>
      <c r="BS44" s="25" t="n"/>
      <c r="BT44" s="25" t="n"/>
      <c r="BU44" s="25" t="n"/>
    </row>
    <row r="45" ht="14.5" customHeight="1">
      <c r="A45" s="16" t="inlineStr">
        <is>
          <t>4.3</t>
        </is>
      </c>
      <c r="B45" s="17" t="inlineStr">
        <is>
          <t>Piping Installation (Engine Room + Deck)</t>
        </is>
      </c>
      <c r="C45" s="16" t="inlineStr">
        <is>
          <t>Task</t>
        </is>
      </c>
      <c r="D45" s="18" t="n">
        <v>84</v>
      </c>
      <c r="E45" s="19" t="n">
        <v>46265</v>
      </c>
      <c r="F45" s="19">
        <f>E45+MAX(D45-1,0)</f>
        <v/>
      </c>
      <c r="G45" s="16" t="inlineStr">
        <is>
          <t>4.1</t>
        </is>
      </c>
      <c r="H45" s="20" t="n">
        <v>0</v>
      </c>
      <c r="I45" s="16" t="inlineStr">
        <is>
          <t>Piping Foreman</t>
        </is>
      </c>
      <c r="J45" s="25" t="n"/>
      <c r="K45" s="25" t="n"/>
      <c r="L45" s="25" t="n"/>
      <c r="M45" s="25" t="n"/>
      <c r="N45" s="25" t="n"/>
      <c r="O45" s="25" t="n"/>
      <c r="P45" s="25" t="n"/>
      <c r="Q45" s="25" t="n"/>
      <c r="R45" s="25" t="n"/>
      <c r="S45" s="25" t="n"/>
      <c r="T45" s="25" t="n"/>
      <c r="U45" s="25" t="n"/>
      <c r="V45" s="25" t="n"/>
      <c r="W45" s="25" t="n"/>
      <c r="X45" s="25" t="n"/>
      <c r="Y45" s="25" t="n"/>
      <c r="Z45" s="25" t="n"/>
      <c r="AA45" s="25" t="n"/>
      <c r="AB45" s="25" t="n"/>
      <c r="AC45" s="25" t="n"/>
      <c r="AD45" s="25" t="n"/>
      <c r="AE45" s="25" t="n"/>
      <c r="AF45" s="25" t="n"/>
      <c r="AG45" s="25" t="n"/>
      <c r="AH45" s="25" t="n"/>
      <c r="AI45" s="25" t="n"/>
      <c r="AJ45" s="25" t="n"/>
      <c r="AK45" s="25" t="n"/>
      <c r="AL45" s="25" t="n"/>
      <c r="AM45" s="25" t="n"/>
      <c r="AN45" s="25" t="n"/>
      <c r="AO45" s="25" t="n"/>
      <c r="AP45" s="25" t="n"/>
      <c r="AQ45" s="25" t="n"/>
      <c r="AR45" s="25" t="n"/>
      <c r="AS45" s="25" t="n"/>
      <c r="AT45" s="25" t="n"/>
      <c r="AU45" s="25" t="n"/>
      <c r="AV45" s="25" t="n"/>
      <c r="AW45" s="25" t="n"/>
      <c r="AX45" s="25" t="n"/>
      <c r="AY45" s="25" t="n"/>
      <c r="AZ45" s="25" t="n"/>
      <c r="BA45" s="25" t="n"/>
      <c r="BB45" s="25" t="n"/>
      <c r="BC45" s="25" t="n"/>
      <c r="BD45" s="25" t="n"/>
      <c r="BE45" s="25" t="n"/>
      <c r="BF45" s="25" t="n"/>
      <c r="BG45" s="25" t="n"/>
      <c r="BH45" s="25" t="n"/>
      <c r="BI45" s="25" t="n"/>
      <c r="BJ45" s="25" t="n"/>
      <c r="BK45" s="25" t="n"/>
      <c r="BL45" s="25" t="n"/>
      <c r="BM45" s="25" t="n"/>
      <c r="BN45" s="25" t="n"/>
      <c r="BO45" s="25" t="n"/>
      <c r="BP45" s="25" t="n"/>
      <c r="BQ45" s="25" t="n"/>
      <c r="BR45" s="25" t="n"/>
      <c r="BS45" s="25" t="n"/>
      <c r="BT45" s="25" t="n"/>
      <c r="BU45" s="25" t="n"/>
    </row>
    <row r="46" ht="14.5" customHeight="1">
      <c r="A46" s="14" t="inlineStr">
        <is>
          <t>4.4</t>
        </is>
      </c>
      <c r="B46" s="13" t="inlineStr">
        <is>
          <t>Electrical Cable Pulling &amp; Termination</t>
        </is>
      </c>
      <c r="C46" s="14" t="inlineStr">
        <is>
          <t>Task</t>
        </is>
      </c>
      <c r="D46" s="22" t="n">
        <v>84</v>
      </c>
      <c r="E46" s="23" t="n">
        <v>46279</v>
      </c>
      <c r="F46" s="23">
        <f>E46+MAX(D46-1,0)</f>
        <v/>
      </c>
      <c r="G46" s="14" t="inlineStr">
        <is>
          <t>3.9</t>
        </is>
      </c>
      <c r="H46" s="24" t="n">
        <v>0</v>
      </c>
      <c r="I46" s="14" t="inlineStr">
        <is>
          <t>Electrical Foreman</t>
        </is>
      </c>
      <c r="J46" s="25" t="n"/>
      <c r="K46" s="25" t="n"/>
      <c r="L46" s="25" t="n"/>
      <c r="M46" s="25" t="n"/>
      <c r="N46" s="25" t="n"/>
      <c r="O46" s="25" t="n"/>
      <c r="P46" s="25" t="n"/>
      <c r="Q46" s="25" t="n"/>
      <c r="R46" s="25" t="n"/>
      <c r="S46" s="25" t="n"/>
      <c r="T46" s="25" t="n"/>
      <c r="U46" s="25" t="n"/>
      <c r="V46" s="25" t="n"/>
      <c r="W46" s="25" t="n"/>
      <c r="X46" s="25" t="n"/>
      <c r="Y46" s="25" t="n"/>
      <c r="Z46" s="25" t="n"/>
      <c r="AA46" s="25" t="n"/>
      <c r="AB46" s="25" t="n"/>
      <c r="AC46" s="25" t="n"/>
      <c r="AD46" s="25" t="n"/>
      <c r="AE46" s="25" t="n"/>
      <c r="AF46" s="25" t="n"/>
      <c r="AG46" s="25" t="n"/>
      <c r="AH46" s="25" t="n"/>
      <c r="AI46" s="25" t="n"/>
      <c r="AJ46" s="25" t="n"/>
      <c r="AK46" s="25" t="n"/>
      <c r="AL46" s="25" t="n"/>
      <c r="AM46" s="25" t="n"/>
      <c r="AN46" s="25" t="n"/>
      <c r="AO46" s="25" t="n"/>
      <c r="AP46" s="25" t="n"/>
      <c r="AQ46" s="25" t="n"/>
      <c r="AR46" s="25" t="n"/>
      <c r="AS46" s="25" t="n"/>
      <c r="AT46" s="25" t="n"/>
      <c r="AU46" s="25" t="n"/>
      <c r="AV46" s="25" t="n"/>
      <c r="AW46" s="25" t="n"/>
      <c r="AX46" s="25" t="n"/>
      <c r="AY46" s="25" t="n"/>
      <c r="AZ46" s="25" t="n"/>
      <c r="BA46" s="25" t="n"/>
      <c r="BB46" s="25" t="n"/>
      <c r="BC46" s="25" t="n"/>
      <c r="BD46" s="25" t="n"/>
      <c r="BE46" s="25" t="n"/>
      <c r="BF46" s="25" t="n"/>
      <c r="BG46" s="25" t="n"/>
      <c r="BH46" s="25" t="n"/>
      <c r="BI46" s="25" t="n"/>
      <c r="BJ46" s="25" t="n"/>
      <c r="BK46" s="25" t="n"/>
      <c r="BL46" s="25" t="n"/>
      <c r="BM46" s="25" t="n"/>
      <c r="BN46" s="25" t="n"/>
      <c r="BO46" s="25" t="n"/>
      <c r="BP46" s="25" t="n"/>
      <c r="BQ46" s="25" t="n"/>
      <c r="BR46" s="25" t="n"/>
      <c r="BS46" s="25" t="n"/>
      <c r="BT46" s="25" t="n"/>
      <c r="BU46" s="25" t="n"/>
    </row>
    <row r="47" ht="14.5" customHeight="1">
      <c r="A47" s="16" t="inlineStr">
        <is>
          <t>4.5</t>
        </is>
      </c>
      <c r="B47" s="17" t="inlineStr">
        <is>
          <t>HVAC Installation</t>
        </is>
      </c>
      <c r="C47" s="16" t="inlineStr">
        <is>
          <t>Task</t>
        </is>
      </c>
      <c r="D47" s="18" t="n">
        <v>56</v>
      </c>
      <c r="E47" s="19" t="n">
        <v>46307</v>
      </c>
      <c r="F47" s="19">
        <f>E47+MAX(D47-1,0)</f>
        <v/>
      </c>
      <c r="G47" s="16" t="inlineStr">
        <is>
          <t>4.4</t>
        </is>
      </c>
      <c r="H47" s="20" t="n">
        <v>0</v>
      </c>
      <c r="I47" s="16" t="inlineStr">
        <is>
          <t>Outfit Mgr</t>
        </is>
      </c>
      <c r="J47" s="25" t="n"/>
      <c r="K47" s="25" t="n"/>
      <c r="L47" s="25" t="n"/>
      <c r="M47" s="25" t="n"/>
      <c r="N47" s="25" t="n"/>
      <c r="O47" s="25" t="n"/>
      <c r="P47" s="25" t="n"/>
      <c r="Q47" s="25" t="n"/>
      <c r="R47" s="25" t="n"/>
      <c r="S47" s="25" t="n"/>
      <c r="T47" s="25" t="n"/>
      <c r="U47" s="25" t="n"/>
      <c r="V47" s="25" t="n"/>
      <c r="W47" s="25" t="n"/>
      <c r="X47" s="25" t="n"/>
      <c r="Y47" s="25" t="n"/>
      <c r="Z47" s="25" t="n"/>
      <c r="AA47" s="25" t="n"/>
      <c r="AB47" s="25" t="n"/>
      <c r="AC47" s="25" t="n"/>
      <c r="AD47" s="25" t="n"/>
      <c r="AE47" s="25" t="n"/>
      <c r="AF47" s="25" t="n"/>
      <c r="AG47" s="25" t="n"/>
      <c r="AH47" s="25" t="n"/>
      <c r="AI47" s="25" t="n"/>
      <c r="AJ47" s="25" t="n"/>
      <c r="AK47" s="25" t="n"/>
      <c r="AL47" s="25" t="n"/>
      <c r="AM47" s="25" t="n"/>
      <c r="AN47" s="25" t="n"/>
      <c r="AO47" s="25" t="n"/>
      <c r="AP47" s="25" t="n"/>
      <c r="AQ47" s="25" t="n"/>
      <c r="AR47" s="25" t="n"/>
      <c r="AS47" s="25" t="n"/>
      <c r="AT47" s="25" t="n"/>
      <c r="AU47" s="25" t="n"/>
      <c r="AV47" s="25" t="n"/>
      <c r="AW47" s="25" t="n"/>
      <c r="AX47" s="25" t="n"/>
      <c r="AY47" s="25" t="n"/>
      <c r="AZ47" s="25" t="n"/>
      <c r="BA47" s="25" t="n"/>
      <c r="BB47" s="25" t="n"/>
      <c r="BC47" s="25" t="n"/>
      <c r="BD47" s="25" t="n"/>
      <c r="BE47" s="25" t="n"/>
      <c r="BF47" s="25" t="n"/>
      <c r="BG47" s="25" t="n"/>
      <c r="BH47" s="25" t="n"/>
      <c r="BI47" s="25" t="n"/>
      <c r="BJ47" s="25" t="n"/>
      <c r="BK47" s="25" t="n"/>
      <c r="BL47" s="25" t="n"/>
      <c r="BM47" s="25" t="n"/>
      <c r="BN47" s="25" t="n"/>
      <c r="BO47" s="25" t="n"/>
      <c r="BP47" s="25" t="n"/>
      <c r="BQ47" s="25" t="n"/>
      <c r="BR47" s="25" t="n"/>
      <c r="BS47" s="25" t="n"/>
      <c r="BT47" s="25" t="n"/>
      <c r="BU47" s="25" t="n"/>
    </row>
    <row r="48" ht="14.5" customHeight="1">
      <c r="A48" s="14" t="inlineStr">
        <is>
          <t>4.6</t>
        </is>
      </c>
      <c r="B48" s="13" t="inlineStr">
        <is>
          <t>Accommodation Outfitting (Cabins, Galley, Mess)</t>
        </is>
      </c>
      <c r="C48" s="14" t="inlineStr">
        <is>
          <t>Task</t>
        </is>
      </c>
      <c r="D48" s="22" t="n">
        <v>70</v>
      </c>
      <c r="E48" s="23" t="n">
        <v>46321</v>
      </c>
      <c r="F48" s="23">
        <f>E48+MAX(D48-1,0)</f>
        <v/>
      </c>
      <c r="G48" s="14" t="inlineStr">
        <is>
          <t>3.9</t>
        </is>
      </c>
      <c r="H48" s="24" t="n">
        <v>0</v>
      </c>
      <c r="I48" s="14" t="inlineStr">
        <is>
          <t>Outfit Mgr</t>
        </is>
      </c>
      <c r="J48" s="25" t="n"/>
      <c r="K48" s="25" t="n"/>
      <c r="L48" s="25" t="n"/>
      <c r="M48" s="25" t="n"/>
      <c r="N48" s="25" t="n"/>
      <c r="O48" s="25" t="n"/>
      <c r="P48" s="25" t="n"/>
      <c r="Q48" s="25" t="n"/>
      <c r="R48" s="25" t="n"/>
      <c r="S48" s="25" t="n"/>
      <c r="T48" s="25" t="n"/>
      <c r="U48" s="25" t="n"/>
      <c r="V48" s="25" t="n"/>
      <c r="W48" s="25" t="n"/>
      <c r="X48" s="25" t="n"/>
      <c r="Y48" s="25" t="n"/>
      <c r="Z48" s="25" t="n"/>
      <c r="AA48" s="25" t="n"/>
      <c r="AB48" s="25" t="n"/>
      <c r="AC48" s="25" t="n"/>
      <c r="AD48" s="25" t="n"/>
      <c r="AE48" s="25" t="n"/>
      <c r="AF48" s="25" t="n"/>
      <c r="AG48" s="25" t="n"/>
      <c r="AH48" s="25" t="n"/>
      <c r="AI48" s="25" t="n"/>
      <c r="AJ48" s="25" t="n"/>
      <c r="AK48" s="25" t="n"/>
      <c r="AL48" s="25" t="n"/>
      <c r="AM48" s="25" t="n"/>
      <c r="AN48" s="25" t="n"/>
      <c r="AO48" s="25" t="n"/>
      <c r="AP48" s="25" t="n"/>
      <c r="AQ48" s="25" t="n"/>
      <c r="AR48" s="25" t="n"/>
      <c r="AS48" s="25" t="n"/>
      <c r="AT48" s="25" t="n"/>
      <c r="AU48" s="25" t="n"/>
      <c r="AV48" s="25" t="n"/>
      <c r="AW48" s="25" t="n"/>
      <c r="AX48" s="25" t="n"/>
      <c r="AY48" s="25" t="n"/>
      <c r="AZ48" s="25" t="n"/>
      <c r="BA48" s="25" t="n"/>
      <c r="BB48" s="25" t="n"/>
      <c r="BC48" s="25" t="n"/>
      <c r="BD48" s="25" t="n"/>
      <c r="BE48" s="25" t="n"/>
      <c r="BF48" s="25" t="n"/>
      <c r="BG48" s="25" t="n"/>
      <c r="BH48" s="25" t="n"/>
      <c r="BI48" s="25" t="n"/>
      <c r="BJ48" s="25" t="n"/>
      <c r="BK48" s="25" t="n"/>
      <c r="BL48" s="25" t="n"/>
      <c r="BM48" s="25" t="n"/>
      <c r="BN48" s="25" t="n"/>
      <c r="BO48" s="25" t="n"/>
      <c r="BP48" s="25" t="n"/>
      <c r="BQ48" s="25" t="n"/>
      <c r="BR48" s="25" t="n"/>
      <c r="BS48" s="25" t="n"/>
      <c r="BT48" s="25" t="n"/>
      <c r="BU48" s="25" t="n"/>
    </row>
    <row r="49" ht="14.5" customHeight="1">
      <c r="A49" s="16" t="inlineStr">
        <is>
          <t>4.7</t>
        </is>
      </c>
      <c r="B49" s="17" t="inlineStr">
        <is>
          <t>Deck Machinery Installation (Winches, Cranes)</t>
        </is>
      </c>
      <c r="C49" s="16" t="inlineStr">
        <is>
          <t>Task</t>
        </is>
      </c>
      <c r="D49" s="18" t="n">
        <v>42</v>
      </c>
      <c r="E49" s="19" t="n">
        <v>46335</v>
      </c>
      <c r="F49" s="19">
        <f>E49+MAX(D49-1,0)</f>
        <v/>
      </c>
      <c r="G49" s="16" t="inlineStr">
        <is>
          <t>2.6</t>
        </is>
      </c>
      <c r="H49" s="20" t="n">
        <v>0</v>
      </c>
      <c r="I49" s="16" t="inlineStr">
        <is>
          <t>Outfit Mgr</t>
        </is>
      </c>
      <c r="J49" s="25" t="n"/>
      <c r="K49" s="25" t="n"/>
      <c r="L49" s="25" t="n"/>
      <c r="M49" s="25" t="n"/>
      <c r="N49" s="25" t="n"/>
      <c r="O49" s="25" t="n"/>
      <c r="P49" s="25" t="n"/>
      <c r="Q49" s="25" t="n"/>
      <c r="R49" s="25" t="n"/>
      <c r="S49" s="25" t="n"/>
      <c r="T49" s="25" t="n"/>
      <c r="U49" s="25" t="n"/>
      <c r="V49" s="25" t="n"/>
      <c r="W49" s="25" t="n"/>
      <c r="X49" s="25" t="n"/>
      <c r="Y49" s="25" t="n"/>
      <c r="Z49" s="25" t="n"/>
      <c r="AA49" s="25" t="n"/>
      <c r="AB49" s="25" t="n"/>
      <c r="AC49" s="25" t="n"/>
      <c r="AD49" s="25" t="n"/>
      <c r="AE49" s="25" t="n"/>
      <c r="AF49" s="25" t="n"/>
      <c r="AG49" s="25" t="n"/>
      <c r="AH49" s="25" t="n"/>
      <c r="AI49" s="25" t="n"/>
      <c r="AJ49" s="25" t="n"/>
      <c r="AK49" s="25" t="n"/>
      <c r="AL49" s="25" t="n"/>
      <c r="AM49" s="25" t="n"/>
      <c r="AN49" s="25" t="n"/>
      <c r="AO49" s="25" t="n"/>
      <c r="AP49" s="25" t="n"/>
      <c r="AQ49" s="25" t="n"/>
      <c r="AR49" s="25" t="n"/>
      <c r="AS49" s="25" t="n"/>
      <c r="AT49" s="25" t="n"/>
      <c r="AU49" s="25" t="n"/>
      <c r="AV49" s="25" t="n"/>
      <c r="AW49" s="25" t="n"/>
      <c r="AX49" s="25" t="n"/>
      <c r="AY49" s="25" t="n"/>
      <c r="AZ49" s="25" t="n"/>
      <c r="BA49" s="25" t="n"/>
      <c r="BB49" s="25" t="n"/>
      <c r="BC49" s="25" t="n"/>
      <c r="BD49" s="25" t="n"/>
      <c r="BE49" s="25" t="n"/>
      <c r="BF49" s="25" t="n"/>
      <c r="BG49" s="25" t="n"/>
      <c r="BH49" s="25" t="n"/>
      <c r="BI49" s="25" t="n"/>
      <c r="BJ49" s="25" t="n"/>
      <c r="BK49" s="25" t="n"/>
      <c r="BL49" s="25" t="n"/>
      <c r="BM49" s="25" t="n"/>
      <c r="BN49" s="25" t="n"/>
      <c r="BO49" s="25" t="n"/>
      <c r="BP49" s="25" t="n"/>
      <c r="BQ49" s="25" t="n"/>
      <c r="BR49" s="25" t="n"/>
      <c r="BS49" s="25" t="n"/>
      <c r="BT49" s="25" t="n"/>
      <c r="BU49" s="25" t="n"/>
    </row>
    <row r="50" ht="14.5" customHeight="1">
      <c r="A50" s="14" t="inlineStr">
        <is>
          <t>4.8</t>
        </is>
      </c>
      <c r="B50" s="13" t="inlineStr">
        <is>
          <t>Navigation &amp; Communication Equipment Install</t>
        </is>
      </c>
      <c r="C50" s="14" t="inlineStr">
        <is>
          <t>Task</t>
        </is>
      </c>
      <c r="D50" s="22" t="n">
        <v>28</v>
      </c>
      <c r="E50" s="23" t="n">
        <v>46377</v>
      </c>
      <c r="F50" s="23">
        <f>E50+MAX(D50-1,0)</f>
        <v/>
      </c>
      <c r="G50" s="14" t="inlineStr">
        <is>
          <t>4.4</t>
        </is>
      </c>
      <c r="H50" s="24" t="n">
        <v>0</v>
      </c>
      <c r="I50" s="14" t="inlineStr">
        <is>
          <t>Electrical Foreman</t>
        </is>
      </c>
      <c r="J50" s="25" t="n"/>
      <c r="K50" s="25" t="n"/>
      <c r="L50" s="25" t="n"/>
      <c r="M50" s="25" t="n"/>
      <c r="N50" s="25" t="n"/>
      <c r="O50" s="25" t="n"/>
      <c r="P50" s="25" t="n"/>
      <c r="Q50" s="25" t="n"/>
      <c r="R50" s="25" t="n"/>
      <c r="S50" s="25" t="n"/>
      <c r="T50" s="25" t="n"/>
      <c r="U50" s="25" t="n"/>
      <c r="V50" s="25" t="n"/>
      <c r="W50" s="25" t="n"/>
      <c r="X50" s="25" t="n"/>
      <c r="Y50" s="25" t="n"/>
      <c r="Z50" s="25" t="n"/>
      <c r="AA50" s="25" t="n"/>
      <c r="AB50" s="25" t="n"/>
      <c r="AC50" s="25" t="n"/>
      <c r="AD50" s="25" t="n"/>
      <c r="AE50" s="25" t="n"/>
      <c r="AF50" s="25" t="n"/>
      <c r="AG50" s="25" t="n"/>
      <c r="AH50" s="25" t="n"/>
      <c r="AI50" s="25" t="n"/>
      <c r="AJ50" s="25" t="n"/>
      <c r="AK50" s="25" t="n"/>
      <c r="AL50" s="25" t="n"/>
      <c r="AM50" s="25" t="n"/>
      <c r="AN50" s="25" t="n"/>
      <c r="AO50" s="25" t="n"/>
      <c r="AP50" s="25" t="n"/>
      <c r="AQ50" s="25" t="n"/>
      <c r="AR50" s="25" t="n"/>
      <c r="AS50" s="25" t="n"/>
      <c r="AT50" s="25" t="n"/>
      <c r="AU50" s="25" t="n"/>
      <c r="AV50" s="25" t="n"/>
      <c r="AW50" s="25" t="n"/>
      <c r="AX50" s="25" t="n"/>
      <c r="AY50" s="25" t="n"/>
      <c r="AZ50" s="25" t="n"/>
      <c r="BA50" s="25" t="n"/>
      <c r="BB50" s="25" t="n"/>
      <c r="BC50" s="25" t="n"/>
      <c r="BD50" s="25" t="n"/>
      <c r="BE50" s="25" t="n"/>
      <c r="BF50" s="25" t="n"/>
      <c r="BG50" s="25" t="n"/>
      <c r="BH50" s="25" t="n"/>
      <c r="BI50" s="25" t="n"/>
      <c r="BJ50" s="25" t="n"/>
      <c r="BK50" s="25" t="n"/>
      <c r="BL50" s="25" t="n"/>
      <c r="BM50" s="25" t="n"/>
      <c r="BN50" s="25" t="n"/>
      <c r="BO50" s="25" t="n"/>
      <c r="BP50" s="25" t="n"/>
      <c r="BQ50" s="25" t="n"/>
      <c r="BR50" s="25" t="n"/>
      <c r="BS50" s="25" t="n"/>
      <c r="BT50" s="25" t="n"/>
      <c r="BU50" s="25" t="n"/>
    </row>
    <row r="51" ht="15" customHeight="1">
      <c r="A51" s="16" t="inlineStr">
        <is>
          <t>5.  Painting &amp; Coating</t>
        </is>
      </c>
      <c r="B51" s="17" t="n"/>
      <c r="C51" s="16" t="n"/>
      <c r="D51" s="16" t="n"/>
      <c r="E51" s="16" t="n"/>
      <c r="F51" s="16" t="n"/>
      <c r="G51" s="16" t="n"/>
      <c r="H51" s="16" t="n"/>
      <c r="I51" s="16" t="n"/>
      <c r="J51" s="30" t="n"/>
      <c r="K51" s="30" t="n"/>
      <c r="L51" s="30" t="n"/>
      <c r="M51" s="30" t="n"/>
      <c r="N51" s="30" t="n"/>
      <c r="O51" s="30" t="n"/>
      <c r="P51" s="30" t="n"/>
      <c r="Q51" s="30" t="n"/>
      <c r="R51" s="30" t="n"/>
      <c r="S51" s="30" t="n"/>
      <c r="T51" s="30" t="n"/>
      <c r="U51" s="30" t="n"/>
      <c r="V51" s="30" t="n"/>
      <c r="W51" s="30" t="n"/>
      <c r="X51" s="30" t="n"/>
      <c r="Y51" s="30" t="n"/>
      <c r="Z51" s="30" t="n"/>
      <c r="AA51" s="30" t="n"/>
      <c r="AB51" s="30" t="n"/>
      <c r="AC51" s="30" t="n"/>
      <c r="AD51" s="30" t="n"/>
      <c r="AE51" s="30" t="n"/>
      <c r="AF51" s="30" t="n"/>
      <c r="AG51" s="30" t="n"/>
      <c r="AH51" s="30" t="n"/>
      <c r="AI51" s="30" t="n"/>
      <c r="AJ51" s="30" t="n"/>
      <c r="AK51" s="30" t="n"/>
      <c r="AL51" s="30" t="n"/>
      <c r="AM51" s="30" t="n"/>
      <c r="AN51" s="30" t="n"/>
      <c r="AO51" s="30" t="n"/>
      <c r="AP51" s="30" t="n"/>
      <c r="AQ51" s="30" t="n"/>
      <c r="AR51" s="30" t="n"/>
      <c r="AS51" s="30" t="n"/>
      <c r="AT51" s="30" t="n"/>
      <c r="AU51" s="30" t="n"/>
      <c r="AV51" s="30" t="n"/>
      <c r="AW51" s="30" t="n"/>
      <c r="AX51" s="30" t="n"/>
      <c r="AY51" s="30" t="n"/>
      <c r="AZ51" s="30" t="n"/>
      <c r="BA51" s="30" t="n"/>
      <c r="BB51" s="30" t="n"/>
      <c r="BC51" s="30" t="n"/>
      <c r="BD51" s="30" t="n"/>
      <c r="BE51" s="30" t="n"/>
      <c r="BF51" s="30" t="n"/>
      <c r="BG51" s="30" t="n"/>
      <c r="BH51" s="30" t="n"/>
      <c r="BI51" s="30" t="n"/>
      <c r="BJ51" s="30" t="n"/>
      <c r="BK51" s="30" t="n"/>
      <c r="BL51" s="30" t="n"/>
      <c r="BM51" s="30" t="n"/>
      <c r="BN51" s="30" t="n"/>
      <c r="BO51" s="30" t="n"/>
      <c r="BP51" s="30" t="n"/>
      <c r="BQ51" s="30" t="n"/>
      <c r="BR51" s="30" t="n"/>
      <c r="BS51" s="30" t="n"/>
      <c r="BT51" s="30" t="n"/>
      <c r="BU51" s="30" t="n"/>
    </row>
    <row r="52" ht="14.5" customHeight="1">
      <c r="A52" s="14" t="inlineStr">
        <is>
          <t>5.1</t>
        </is>
      </c>
      <c r="B52" s="13" t="inlineStr">
        <is>
          <t>Blast &amp; Primer Coating – Block Stage</t>
        </is>
      </c>
      <c r="C52" s="14" t="inlineStr">
        <is>
          <t>Task</t>
        </is>
      </c>
      <c r="D52" s="22" t="n">
        <v>140</v>
      </c>
      <c r="E52" s="23" t="n">
        <v>46167</v>
      </c>
      <c r="F52" s="23">
        <f>E52+MAX(D52-1,0)</f>
        <v/>
      </c>
      <c r="G52" s="14" t="inlineStr">
        <is>
          <t>3.2</t>
        </is>
      </c>
      <c r="H52" s="24" t="n">
        <v>0</v>
      </c>
      <c r="I52" s="14" t="inlineStr">
        <is>
          <t>Coating Foreman</t>
        </is>
      </c>
      <c r="J52" s="25" t="n"/>
      <c r="K52" s="25" t="n"/>
      <c r="L52" s="25" t="n"/>
      <c r="M52" s="25" t="n"/>
      <c r="N52" s="25" t="n"/>
      <c r="O52" s="25" t="n"/>
      <c r="P52" s="25" t="n"/>
      <c r="Q52" s="25" t="n"/>
      <c r="R52" s="25" t="n"/>
      <c r="S52" s="25" t="n"/>
      <c r="T52" s="25" t="n"/>
      <c r="U52" s="25" t="n"/>
      <c r="V52" s="25" t="n"/>
      <c r="W52" s="25" t="n"/>
      <c r="X52" s="25" t="n"/>
      <c r="Y52" s="25" t="n"/>
      <c r="Z52" s="25" t="n"/>
      <c r="AA52" s="25" t="n"/>
      <c r="AB52" s="25" t="n"/>
      <c r="AC52" s="25" t="n"/>
      <c r="AD52" s="25" t="n"/>
      <c r="AE52" s="25" t="n"/>
      <c r="AF52" s="25" t="n"/>
      <c r="AG52" s="25" t="n"/>
      <c r="AH52" s="25" t="n"/>
      <c r="AI52" s="25" t="n"/>
      <c r="AJ52" s="25" t="n"/>
      <c r="AK52" s="25" t="n"/>
      <c r="AL52" s="25" t="n"/>
      <c r="AM52" s="25" t="n"/>
      <c r="AN52" s="25" t="n"/>
      <c r="AO52" s="25" t="n"/>
      <c r="AP52" s="25" t="n"/>
      <c r="AQ52" s="25" t="n"/>
      <c r="AR52" s="25" t="n"/>
      <c r="AS52" s="25" t="n"/>
      <c r="AT52" s="25" t="n"/>
      <c r="AU52" s="25" t="n"/>
      <c r="AV52" s="25" t="n"/>
      <c r="AW52" s="25" t="n"/>
      <c r="AX52" s="25" t="n"/>
      <c r="AY52" s="25" t="n"/>
      <c r="AZ52" s="25" t="n"/>
      <c r="BA52" s="25" t="n"/>
      <c r="BB52" s="25" t="n"/>
      <c r="BC52" s="25" t="n"/>
      <c r="BD52" s="25" t="n"/>
      <c r="BE52" s="25" t="n"/>
      <c r="BF52" s="25" t="n"/>
      <c r="BG52" s="25" t="n"/>
      <c r="BH52" s="25" t="n"/>
      <c r="BI52" s="25" t="n"/>
      <c r="BJ52" s="25" t="n"/>
      <c r="BK52" s="25" t="n"/>
      <c r="BL52" s="25" t="n"/>
      <c r="BM52" s="25" t="n"/>
      <c r="BN52" s="25" t="n"/>
      <c r="BO52" s="25" t="n"/>
      <c r="BP52" s="25" t="n"/>
      <c r="BQ52" s="25" t="n"/>
      <c r="BR52" s="25" t="n"/>
      <c r="BS52" s="25" t="n"/>
      <c r="BT52" s="25" t="n"/>
      <c r="BU52" s="25" t="n"/>
    </row>
    <row r="53" ht="14.5" customHeight="1">
      <c r="A53" s="16" t="inlineStr">
        <is>
          <t>5.2</t>
        </is>
      </c>
      <c r="B53" s="17" t="inlineStr">
        <is>
          <t>Final Coating – Underwater Hull</t>
        </is>
      </c>
      <c r="C53" s="16" t="inlineStr">
        <is>
          <t>Task</t>
        </is>
      </c>
      <c r="D53" s="18" t="n">
        <v>21</v>
      </c>
      <c r="E53" s="19" t="n">
        <v>46363</v>
      </c>
      <c r="F53" s="19">
        <f>E53+MAX(D53-1,0)</f>
        <v/>
      </c>
      <c r="G53" s="16" t="inlineStr">
        <is>
          <t>3.10,2.7</t>
        </is>
      </c>
      <c r="H53" s="20" t="n">
        <v>0</v>
      </c>
      <c r="I53" s="16" t="inlineStr">
        <is>
          <t>Coating Foreman</t>
        </is>
      </c>
      <c r="J53" s="25" t="n"/>
      <c r="K53" s="25" t="n"/>
      <c r="L53" s="25" t="n"/>
      <c r="M53" s="25" t="n"/>
      <c r="N53" s="25" t="n"/>
      <c r="O53" s="25" t="n"/>
      <c r="P53" s="25" t="n"/>
      <c r="Q53" s="25" t="n"/>
      <c r="R53" s="25" t="n"/>
      <c r="S53" s="25" t="n"/>
      <c r="T53" s="25" t="n"/>
      <c r="U53" s="25" t="n"/>
      <c r="V53" s="25" t="n"/>
      <c r="W53" s="25" t="n"/>
      <c r="X53" s="25" t="n"/>
      <c r="Y53" s="25" t="n"/>
      <c r="Z53" s="25" t="n"/>
      <c r="AA53" s="25" t="n"/>
      <c r="AB53" s="25" t="n"/>
      <c r="AC53" s="25" t="n"/>
      <c r="AD53" s="25" t="n"/>
      <c r="AE53" s="25" t="n"/>
      <c r="AF53" s="25" t="n"/>
      <c r="AG53" s="25" t="n"/>
      <c r="AH53" s="25" t="n"/>
      <c r="AI53" s="25" t="n"/>
      <c r="AJ53" s="25" t="n"/>
      <c r="AK53" s="25" t="n"/>
      <c r="AL53" s="25" t="n"/>
      <c r="AM53" s="25" t="n"/>
      <c r="AN53" s="25" t="n"/>
      <c r="AO53" s="25" t="n"/>
      <c r="AP53" s="25" t="n"/>
      <c r="AQ53" s="25" t="n"/>
      <c r="AR53" s="25" t="n"/>
      <c r="AS53" s="25" t="n"/>
      <c r="AT53" s="25" t="n"/>
      <c r="AU53" s="25" t="n"/>
      <c r="AV53" s="25" t="n"/>
      <c r="AW53" s="25" t="n"/>
      <c r="AX53" s="25" t="n"/>
      <c r="AY53" s="25" t="n"/>
      <c r="AZ53" s="25" t="n"/>
      <c r="BA53" s="25" t="n"/>
      <c r="BB53" s="25" t="n"/>
      <c r="BC53" s="25" t="n"/>
      <c r="BD53" s="25" t="n"/>
      <c r="BE53" s="25" t="n"/>
      <c r="BF53" s="25" t="n"/>
      <c r="BG53" s="25" t="n"/>
      <c r="BH53" s="25" t="n"/>
      <c r="BI53" s="25" t="n"/>
      <c r="BJ53" s="25" t="n"/>
      <c r="BK53" s="25" t="n"/>
      <c r="BL53" s="25" t="n"/>
      <c r="BM53" s="25" t="n"/>
      <c r="BN53" s="25" t="n"/>
      <c r="BO53" s="25" t="n"/>
      <c r="BP53" s="25" t="n"/>
      <c r="BQ53" s="25" t="n"/>
      <c r="BR53" s="25" t="n"/>
      <c r="BS53" s="25" t="n"/>
      <c r="BT53" s="25" t="n"/>
      <c r="BU53" s="25" t="n"/>
    </row>
    <row r="54" ht="14.5" customHeight="1">
      <c r="A54" s="14" t="inlineStr">
        <is>
          <t>5.3</t>
        </is>
      </c>
      <c r="B54" s="13" t="inlineStr">
        <is>
          <t>Final Coating – Topsides &amp; Superstructure</t>
        </is>
      </c>
      <c r="C54" s="14" t="inlineStr">
        <is>
          <t>Task</t>
        </is>
      </c>
      <c r="D54" s="22" t="n">
        <v>28</v>
      </c>
      <c r="E54" s="23" t="n">
        <v>46377</v>
      </c>
      <c r="F54" s="23">
        <f>E54+MAX(D54-1,0)</f>
        <v/>
      </c>
      <c r="G54" s="14" t="inlineStr">
        <is>
          <t>3.10,2.7</t>
        </is>
      </c>
      <c r="H54" s="24" t="n">
        <v>0</v>
      </c>
      <c r="I54" s="14" t="inlineStr">
        <is>
          <t>Coating Foreman</t>
        </is>
      </c>
      <c r="J54" s="25" t="n"/>
      <c r="K54" s="25" t="n"/>
      <c r="L54" s="25" t="n"/>
      <c r="M54" s="25" t="n"/>
      <c r="N54" s="25" t="n"/>
      <c r="O54" s="25" t="n"/>
      <c r="P54" s="25" t="n"/>
      <c r="Q54" s="25" t="n"/>
      <c r="R54" s="25" t="n"/>
      <c r="S54" s="25" t="n"/>
      <c r="T54" s="25" t="n"/>
      <c r="U54" s="25" t="n"/>
      <c r="V54" s="25" t="n"/>
      <c r="W54" s="25" t="n"/>
      <c r="X54" s="25" t="n"/>
      <c r="Y54" s="25" t="n"/>
      <c r="Z54" s="25" t="n"/>
      <c r="AA54" s="25" t="n"/>
      <c r="AB54" s="25" t="n"/>
      <c r="AC54" s="25" t="n"/>
      <c r="AD54" s="25" t="n"/>
      <c r="AE54" s="25" t="n"/>
      <c r="AF54" s="25" t="n"/>
      <c r="AG54" s="25" t="n"/>
      <c r="AH54" s="25" t="n"/>
      <c r="AI54" s="25" t="n"/>
      <c r="AJ54" s="25" t="n"/>
      <c r="AK54" s="25" t="n"/>
      <c r="AL54" s="25" t="n"/>
      <c r="AM54" s="25" t="n"/>
      <c r="AN54" s="25" t="n"/>
      <c r="AO54" s="25" t="n"/>
      <c r="AP54" s="25" t="n"/>
      <c r="AQ54" s="25" t="n"/>
      <c r="AR54" s="25" t="n"/>
      <c r="AS54" s="25" t="n"/>
      <c r="AT54" s="25" t="n"/>
      <c r="AU54" s="25" t="n"/>
      <c r="AV54" s="25" t="n"/>
      <c r="AW54" s="25" t="n"/>
      <c r="AX54" s="25" t="n"/>
      <c r="AY54" s="25" t="n"/>
      <c r="AZ54" s="25" t="n"/>
      <c r="BA54" s="25" t="n"/>
      <c r="BB54" s="25" t="n"/>
      <c r="BC54" s="25" t="n"/>
      <c r="BD54" s="25" t="n"/>
      <c r="BE54" s="25" t="n"/>
      <c r="BF54" s="25" t="n"/>
      <c r="BG54" s="25" t="n"/>
      <c r="BH54" s="25" t="n"/>
      <c r="BI54" s="25" t="n"/>
      <c r="BJ54" s="25" t="n"/>
      <c r="BK54" s="25" t="n"/>
      <c r="BL54" s="25" t="n"/>
      <c r="BM54" s="25" t="n"/>
      <c r="BN54" s="25" t="n"/>
      <c r="BO54" s="25" t="n"/>
      <c r="BP54" s="25" t="n"/>
      <c r="BQ54" s="25" t="n"/>
      <c r="BR54" s="25" t="n"/>
      <c r="BS54" s="25" t="n"/>
      <c r="BT54" s="25" t="n"/>
      <c r="BU54" s="25" t="n"/>
    </row>
    <row r="55" ht="14.5" customHeight="1">
      <c r="A55" s="16" t="inlineStr">
        <is>
          <t>5.4</t>
        </is>
      </c>
      <c r="B55" s="17" t="inlineStr">
        <is>
          <t>Draft Marks &amp; Hull Markings</t>
        </is>
      </c>
      <c r="C55" s="16" t="inlineStr">
        <is>
          <t>Task</t>
        </is>
      </c>
      <c r="D55" s="18" t="n">
        <v>7</v>
      </c>
      <c r="E55" s="19" t="n">
        <v>46405</v>
      </c>
      <c r="F55" s="19">
        <f>E55+MAX(D55-1,0)</f>
        <v/>
      </c>
      <c r="G55" s="16" t="inlineStr">
        <is>
          <t>5.2</t>
        </is>
      </c>
      <c r="H55" s="20" t="n">
        <v>0</v>
      </c>
      <c r="I55" s="16" t="inlineStr">
        <is>
          <t>Coating Foreman</t>
        </is>
      </c>
      <c r="J55" s="25" t="n"/>
      <c r="K55" s="25" t="n"/>
      <c r="L55" s="25" t="n"/>
      <c r="M55" s="25" t="n"/>
      <c r="N55" s="25" t="n"/>
      <c r="O55" s="25" t="n"/>
      <c r="P55" s="25" t="n"/>
      <c r="Q55" s="25" t="n"/>
      <c r="R55" s="25" t="n"/>
      <c r="S55" s="25" t="n"/>
      <c r="T55" s="25" t="n"/>
      <c r="U55" s="25" t="n"/>
      <c r="V55" s="25" t="n"/>
      <c r="W55" s="25" t="n"/>
      <c r="X55" s="25" t="n"/>
      <c r="Y55" s="25" t="n"/>
      <c r="Z55" s="25" t="n"/>
      <c r="AA55" s="25" t="n"/>
      <c r="AB55" s="25" t="n"/>
      <c r="AC55" s="25" t="n"/>
      <c r="AD55" s="25" t="n"/>
      <c r="AE55" s="25" t="n"/>
      <c r="AF55" s="25" t="n"/>
      <c r="AG55" s="25" t="n"/>
      <c r="AH55" s="25" t="n"/>
      <c r="AI55" s="25" t="n"/>
      <c r="AJ55" s="25" t="n"/>
      <c r="AK55" s="25" t="n"/>
      <c r="AL55" s="25" t="n"/>
      <c r="AM55" s="25" t="n"/>
      <c r="AN55" s="25" t="n"/>
      <c r="AO55" s="25" t="n"/>
      <c r="AP55" s="25" t="n"/>
      <c r="AQ55" s="25" t="n"/>
      <c r="AR55" s="25" t="n"/>
      <c r="AS55" s="25" t="n"/>
      <c r="AT55" s="25" t="n"/>
      <c r="AU55" s="25" t="n"/>
      <c r="AV55" s="25" t="n"/>
      <c r="AW55" s="25" t="n"/>
      <c r="AX55" s="25" t="n"/>
      <c r="AY55" s="25" t="n"/>
      <c r="AZ55" s="25" t="n"/>
      <c r="BA55" s="25" t="n"/>
      <c r="BB55" s="25" t="n"/>
      <c r="BC55" s="25" t="n"/>
      <c r="BD55" s="25" t="n"/>
      <c r="BE55" s="25" t="n"/>
      <c r="BF55" s="25" t="n"/>
      <c r="BG55" s="25" t="n"/>
      <c r="BH55" s="25" t="n"/>
      <c r="BI55" s="25" t="n"/>
      <c r="BJ55" s="25" t="n"/>
      <c r="BK55" s="25" t="n"/>
      <c r="BL55" s="25" t="n"/>
      <c r="BM55" s="25" t="n"/>
      <c r="BN55" s="25" t="n"/>
      <c r="BO55" s="25" t="n"/>
      <c r="BP55" s="25" t="n"/>
      <c r="BQ55" s="25" t="n"/>
      <c r="BR55" s="25" t="n"/>
      <c r="BS55" s="25" t="n"/>
      <c r="BT55" s="25" t="n"/>
      <c r="BU55" s="25" t="n"/>
    </row>
    <row r="56" ht="15" customHeight="1">
      <c r="A56" s="31" t="inlineStr">
        <is>
          <t>6.  Testing &amp; Commissioning</t>
        </is>
      </c>
      <c r="B56" s="13" t="n"/>
      <c r="C56" s="14" t="n"/>
      <c r="D56" s="14" t="n"/>
      <c r="E56" s="14" t="n"/>
      <c r="F56" s="14" t="n"/>
      <c r="G56" s="14" t="n"/>
      <c r="H56" s="14" t="n"/>
      <c r="I56" s="14" t="n"/>
      <c r="J56" s="32" t="n"/>
      <c r="K56" s="32" t="n"/>
      <c r="L56" s="32" t="n"/>
      <c r="M56" s="32" t="n"/>
      <c r="N56" s="32" t="n"/>
      <c r="O56" s="32" t="n"/>
      <c r="P56" s="32" t="n"/>
      <c r="Q56" s="32" t="n"/>
      <c r="R56" s="32" t="n"/>
      <c r="S56" s="32" t="n"/>
      <c r="T56" s="32" t="n"/>
      <c r="U56" s="32" t="n"/>
      <c r="V56" s="32" t="n"/>
      <c r="W56" s="32" t="n"/>
      <c r="X56" s="32" t="n"/>
      <c r="Y56" s="32" t="n"/>
      <c r="Z56" s="32" t="n"/>
      <c r="AA56" s="32" t="n"/>
      <c r="AB56" s="32" t="n"/>
      <c r="AC56" s="32" t="n"/>
      <c r="AD56" s="32" t="n"/>
      <c r="AE56" s="32" t="n"/>
      <c r="AF56" s="32" t="n"/>
      <c r="AG56" s="32" t="n"/>
      <c r="AH56" s="32" t="n"/>
      <c r="AI56" s="32" t="n"/>
      <c r="AJ56" s="32" t="n"/>
      <c r="AK56" s="32" t="n"/>
      <c r="AL56" s="32" t="n"/>
      <c r="AM56" s="32" t="n"/>
      <c r="AN56" s="32" t="n"/>
      <c r="AO56" s="32" t="n"/>
      <c r="AP56" s="32" t="n"/>
      <c r="AQ56" s="32" t="n"/>
      <c r="AR56" s="32" t="n"/>
      <c r="AS56" s="32" t="n"/>
      <c r="AT56" s="32" t="n"/>
      <c r="AU56" s="32" t="n"/>
      <c r="AV56" s="32" t="n"/>
      <c r="AW56" s="32" t="n"/>
      <c r="AX56" s="32" t="n"/>
      <c r="AY56" s="32" t="n"/>
      <c r="AZ56" s="32" t="n"/>
      <c r="BA56" s="32" t="n"/>
      <c r="BB56" s="32" t="n"/>
      <c r="BC56" s="32" t="n"/>
      <c r="BD56" s="32" t="n"/>
      <c r="BE56" s="32" t="n"/>
      <c r="BF56" s="32" t="n"/>
      <c r="BG56" s="32" t="n"/>
      <c r="BH56" s="32" t="n"/>
      <c r="BI56" s="32" t="n"/>
      <c r="BJ56" s="32" t="n"/>
      <c r="BK56" s="32" t="n"/>
      <c r="BL56" s="32" t="n"/>
      <c r="BM56" s="32" t="n"/>
      <c r="BN56" s="32" t="n"/>
      <c r="BO56" s="32" t="n"/>
      <c r="BP56" s="32" t="n"/>
      <c r="BQ56" s="32" t="n"/>
      <c r="BR56" s="32" t="n"/>
      <c r="BS56" s="32" t="n"/>
      <c r="BT56" s="32" t="n"/>
      <c r="BU56" s="32" t="n"/>
    </row>
    <row r="57" ht="14.5" customHeight="1">
      <c r="A57" s="16" t="inlineStr">
        <is>
          <t>6.1</t>
        </is>
      </c>
      <c r="B57" s="17" t="inlineStr">
        <is>
          <t>Tank Testing (Ballast, Fuel, Fresh Water)</t>
        </is>
      </c>
      <c r="C57" s="16" t="inlineStr">
        <is>
          <t>Task</t>
        </is>
      </c>
      <c r="D57" s="18" t="n">
        <v>21</v>
      </c>
      <c r="E57" s="19" t="n">
        <v>46349</v>
      </c>
      <c r="F57" s="19">
        <f>E57+MAX(D57-1,0)</f>
        <v/>
      </c>
      <c r="G57" s="16" t="inlineStr">
        <is>
          <t>3.10</t>
        </is>
      </c>
      <c r="H57" s="20" t="n">
        <v>0</v>
      </c>
      <c r="I57" s="16" t="inlineStr">
        <is>
          <t>Test Engineer</t>
        </is>
      </c>
      <c r="J57" s="25" t="n"/>
      <c r="K57" s="25" t="n"/>
      <c r="L57" s="25" t="n"/>
      <c r="M57" s="25" t="n"/>
      <c r="N57" s="25" t="n"/>
      <c r="O57" s="25" t="n"/>
      <c r="P57" s="25" t="n"/>
      <c r="Q57" s="25" t="n"/>
      <c r="R57" s="25" t="n"/>
      <c r="S57" s="25" t="n"/>
      <c r="T57" s="25" t="n"/>
      <c r="U57" s="25" t="n"/>
      <c r="V57" s="25" t="n"/>
      <c r="W57" s="25" t="n"/>
      <c r="X57" s="25" t="n"/>
      <c r="Y57" s="25" t="n"/>
      <c r="Z57" s="25" t="n"/>
      <c r="AA57" s="25" t="n"/>
      <c r="AB57" s="25" t="n"/>
      <c r="AC57" s="25" t="n"/>
      <c r="AD57" s="25" t="n"/>
      <c r="AE57" s="25" t="n"/>
      <c r="AF57" s="25" t="n"/>
      <c r="AG57" s="25" t="n"/>
      <c r="AH57" s="25" t="n"/>
      <c r="AI57" s="25" t="n"/>
      <c r="AJ57" s="25" t="n"/>
      <c r="AK57" s="25" t="n"/>
      <c r="AL57" s="25" t="n"/>
      <c r="AM57" s="25" t="n"/>
      <c r="AN57" s="25" t="n"/>
      <c r="AO57" s="25" t="n"/>
      <c r="AP57" s="25" t="n"/>
      <c r="AQ57" s="25" t="n"/>
      <c r="AR57" s="25" t="n"/>
      <c r="AS57" s="25" t="n"/>
      <c r="AT57" s="25" t="n"/>
      <c r="AU57" s="25" t="n"/>
      <c r="AV57" s="25" t="n"/>
      <c r="AW57" s="25" t="n"/>
      <c r="AX57" s="25" t="n"/>
      <c r="AY57" s="25" t="n"/>
      <c r="AZ57" s="25" t="n"/>
      <c r="BA57" s="25" t="n"/>
      <c r="BB57" s="25" t="n"/>
      <c r="BC57" s="25" t="n"/>
      <c r="BD57" s="25" t="n"/>
      <c r="BE57" s="25" t="n"/>
      <c r="BF57" s="25" t="n"/>
      <c r="BG57" s="25" t="n"/>
      <c r="BH57" s="25" t="n"/>
      <c r="BI57" s="25" t="n"/>
      <c r="BJ57" s="25" t="n"/>
      <c r="BK57" s="25" t="n"/>
      <c r="BL57" s="25" t="n"/>
      <c r="BM57" s="25" t="n"/>
      <c r="BN57" s="25" t="n"/>
      <c r="BO57" s="25" t="n"/>
      <c r="BP57" s="25" t="n"/>
      <c r="BQ57" s="25" t="n"/>
      <c r="BR57" s="25" t="n"/>
      <c r="BS57" s="25" t="n"/>
      <c r="BT57" s="25" t="n"/>
      <c r="BU57" s="25" t="n"/>
    </row>
    <row r="58" ht="14.5" customHeight="1">
      <c r="A58" s="14" t="inlineStr">
        <is>
          <t>6.2</t>
        </is>
      </c>
      <c r="B58" s="13" t="inlineStr">
        <is>
          <t>Dock Trials – Main Engine</t>
        </is>
      </c>
      <c r="C58" s="14" t="inlineStr">
        <is>
          <t>Task</t>
        </is>
      </c>
      <c r="D58" s="22" t="n">
        <v>14</v>
      </c>
      <c r="E58" s="23" t="n">
        <v>46391</v>
      </c>
      <c r="F58" s="23">
        <f>E58+MAX(D58-1,0)</f>
        <v/>
      </c>
      <c r="G58" s="14" t="inlineStr">
        <is>
          <t>4.2,4.3</t>
        </is>
      </c>
      <c r="H58" s="24" t="n">
        <v>0</v>
      </c>
      <c r="I58" s="14" t="inlineStr">
        <is>
          <t>Test Engineer</t>
        </is>
      </c>
      <c r="J58" s="25" t="n"/>
      <c r="K58" s="25" t="n"/>
      <c r="L58" s="25" t="n"/>
      <c r="M58" s="25" t="n"/>
      <c r="N58" s="25" t="n"/>
      <c r="O58" s="25" t="n"/>
      <c r="P58" s="25" t="n"/>
      <c r="Q58" s="25" t="n"/>
      <c r="R58" s="25" t="n"/>
      <c r="S58" s="25" t="n"/>
      <c r="T58" s="25" t="n"/>
      <c r="U58" s="25" t="n"/>
      <c r="V58" s="25" t="n"/>
      <c r="W58" s="25" t="n"/>
      <c r="X58" s="25" t="n"/>
      <c r="Y58" s="25" t="n"/>
      <c r="Z58" s="25" t="n"/>
      <c r="AA58" s="25" t="n"/>
      <c r="AB58" s="25" t="n"/>
      <c r="AC58" s="25" t="n"/>
      <c r="AD58" s="25" t="n"/>
      <c r="AE58" s="25" t="n"/>
      <c r="AF58" s="25" t="n"/>
      <c r="AG58" s="25" t="n"/>
      <c r="AH58" s="25" t="n"/>
      <c r="AI58" s="25" t="n"/>
      <c r="AJ58" s="25" t="n"/>
      <c r="AK58" s="25" t="n"/>
      <c r="AL58" s="25" t="n"/>
      <c r="AM58" s="25" t="n"/>
      <c r="AN58" s="25" t="n"/>
      <c r="AO58" s="25" t="n"/>
      <c r="AP58" s="25" t="n"/>
      <c r="AQ58" s="25" t="n"/>
      <c r="AR58" s="25" t="n"/>
      <c r="AS58" s="25" t="n"/>
      <c r="AT58" s="25" t="n"/>
      <c r="AU58" s="25" t="n"/>
      <c r="AV58" s="25" t="n"/>
      <c r="AW58" s="25" t="n"/>
      <c r="AX58" s="25" t="n"/>
      <c r="AY58" s="25" t="n"/>
      <c r="AZ58" s="25" t="n"/>
      <c r="BA58" s="25" t="n"/>
      <c r="BB58" s="25" t="n"/>
      <c r="BC58" s="25" t="n"/>
      <c r="BD58" s="25" t="n"/>
      <c r="BE58" s="25" t="n"/>
      <c r="BF58" s="25" t="n"/>
      <c r="BG58" s="25" t="n"/>
      <c r="BH58" s="25" t="n"/>
      <c r="BI58" s="25" t="n"/>
      <c r="BJ58" s="25" t="n"/>
      <c r="BK58" s="25" t="n"/>
      <c r="BL58" s="25" t="n"/>
      <c r="BM58" s="25" t="n"/>
      <c r="BN58" s="25" t="n"/>
      <c r="BO58" s="25" t="n"/>
      <c r="BP58" s="25" t="n"/>
      <c r="BQ58" s="25" t="n"/>
      <c r="BR58" s="25" t="n"/>
      <c r="BS58" s="25" t="n"/>
      <c r="BT58" s="25" t="n"/>
      <c r="BU58" s="25" t="n"/>
    </row>
    <row r="59" ht="14.5" customHeight="1">
      <c r="A59" s="16" t="inlineStr">
        <is>
          <t>6.3</t>
        </is>
      </c>
      <c r="B59" s="17" t="inlineStr">
        <is>
          <t>Machinery &amp; System Commissioning</t>
        </is>
      </c>
      <c r="C59" s="16" t="inlineStr">
        <is>
          <t>Task</t>
        </is>
      </c>
      <c r="D59" s="18" t="n">
        <v>42</v>
      </c>
      <c r="E59" s="19" t="n">
        <v>46391</v>
      </c>
      <c r="F59" s="19">
        <f>E59+MAX(D59-1,0)</f>
        <v/>
      </c>
      <c r="G59" s="16" t="inlineStr">
        <is>
          <t>4.4,4.5</t>
        </is>
      </c>
      <c r="H59" s="20" t="n">
        <v>0</v>
      </c>
      <c r="I59" s="16" t="inlineStr">
        <is>
          <t>Test Engineer</t>
        </is>
      </c>
      <c r="J59" s="25" t="n"/>
      <c r="K59" s="25" t="n"/>
      <c r="L59" s="25" t="n"/>
      <c r="M59" s="25" t="n"/>
      <c r="N59" s="25" t="n"/>
      <c r="O59" s="25" t="n"/>
      <c r="P59" s="25" t="n"/>
      <c r="Q59" s="25" t="n"/>
      <c r="R59" s="25" t="n"/>
      <c r="S59" s="25" t="n"/>
      <c r="T59" s="25" t="n"/>
      <c r="U59" s="25" t="n"/>
      <c r="V59" s="25" t="n"/>
      <c r="W59" s="25" t="n"/>
      <c r="X59" s="25" t="n"/>
      <c r="Y59" s="25" t="n"/>
      <c r="Z59" s="25" t="n"/>
      <c r="AA59" s="25" t="n"/>
      <c r="AB59" s="25" t="n"/>
      <c r="AC59" s="25" t="n"/>
      <c r="AD59" s="25" t="n"/>
      <c r="AE59" s="25" t="n"/>
      <c r="AF59" s="25" t="n"/>
      <c r="AG59" s="25" t="n"/>
      <c r="AH59" s="25" t="n"/>
      <c r="AI59" s="25" t="n"/>
      <c r="AJ59" s="25" t="n"/>
      <c r="AK59" s="25" t="n"/>
      <c r="AL59" s="25" t="n"/>
      <c r="AM59" s="25" t="n"/>
      <c r="AN59" s="25" t="n"/>
      <c r="AO59" s="25" t="n"/>
      <c r="AP59" s="25" t="n"/>
      <c r="AQ59" s="25" t="n"/>
      <c r="AR59" s="25" t="n"/>
      <c r="AS59" s="25" t="n"/>
      <c r="AT59" s="25" t="n"/>
      <c r="AU59" s="25" t="n"/>
      <c r="AV59" s="25" t="n"/>
      <c r="AW59" s="25" t="n"/>
      <c r="AX59" s="25" t="n"/>
      <c r="AY59" s="25" t="n"/>
      <c r="AZ59" s="25" t="n"/>
      <c r="BA59" s="25" t="n"/>
      <c r="BB59" s="25" t="n"/>
      <c r="BC59" s="25" t="n"/>
      <c r="BD59" s="25" t="n"/>
      <c r="BE59" s="25" t="n"/>
      <c r="BF59" s="25" t="n"/>
      <c r="BG59" s="25" t="n"/>
      <c r="BH59" s="25" t="n"/>
      <c r="BI59" s="25" t="n"/>
      <c r="BJ59" s="25" t="n"/>
      <c r="BK59" s="25" t="n"/>
      <c r="BL59" s="25" t="n"/>
      <c r="BM59" s="25" t="n"/>
      <c r="BN59" s="25" t="n"/>
      <c r="BO59" s="25" t="n"/>
      <c r="BP59" s="25" t="n"/>
      <c r="BQ59" s="25" t="n"/>
      <c r="BR59" s="25" t="n"/>
      <c r="BS59" s="25" t="n"/>
      <c r="BT59" s="25" t="n"/>
      <c r="BU59" s="25" t="n"/>
    </row>
    <row r="60" ht="14.5" customHeight="1">
      <c r="A60" s="14" t="inlineStr">
        <is>
          <t>6.4</t>
        </is>
      </c>
      <c r="B60" s="13" t="inlineStr">
        <is>
          <t>Safety Equipment &amp; Fire System Function Test</t>
        </is>
      </c>
      <c r="C60" s="14" t="inlineStr">
        <is>
          <t>Task</t>
        </is>
      </c>
      <c r="D60" s="22" t="n">
        <v>14</v>
      </c>
      <c r="E60" s="23" t="n">
        <v>46419</v>
      </c>
      <c r="F60" s="23">
        <f>E60+MAX(D60-1,0)</f>
        <v/>
      </c>
      <c r="G60" s="14" t="inlineStr">
        <is>
          <t>4.8</t>
        </is>
      </c>
      <c r="H60" s="24" t="n">
        <v>0</v>
      </c>
      <c r="I60" s="14" t="inlineStr">
        <is>
          <t>Test Engineer</t>
        </is>
      </c>
      <c r="J60" s="25" t="n"/>
      <c r="K60" s="25" t="n"/>
      <c r="L60" s="25" t="n"/>
      <c r="M60" s="25" t="n"/>
      <c r="N60" s="25" t="n"/>
      <c r="O60" s="25" t="n"/>
      <c r="P60" s="25" t="n"/>
      <c r="Q60" s="25" t="n"/>
      <c r="R60" s="25" t="n"/>
      <c r="S60" s="25" t="n"/>
      <c r="T60" s="25" t="n"/>
      <c r="U60" s="25" t="n"/>
      <c r="V60" s="25" t="n"/>
      <c r="W60" s="25" t="n"/>
      <c r="X60" s="25" t="n"/>
      <c r="Y60" s="25" t="n"/>
      <c r="Z60" s="25" t="n"/>
      <c r="AA60" s="25" t="n"/>
      <c r="AB60" s="25" t="n"/>
      <c r="AC60" s="25" t="n"/>
      <c r="AD60" s="25" t="n"/>
      <c r="AE60" s="25" t="n"/>
      <c r="AF60" s="25" t="n"/>
      <c r="AG60" s="25" t="n"/>
      <c r="AH60" s="25" t="n"/>
      <c r="AI60" s="25" t="n"/>
      <c r="AJ60" s="25" t="n"/>
      <c r="AK60" s="25" t="n"/>
      <c r="AL60" s="25" t="n"/>
      <c r="AM60" s="25" t="n"/>
      <c r="AN60" s="25" t="n"/>
      <c r="AO60" s="25" t="n"/>
      <c r="AP60" s="25" t="n"/>
      <c r="AQ60" s="25" t="n"/>
      <c r="AR60" s="25" t="n"/>
      <c r="AS60" s="25" t="n"/>
      <c r="AT60" s="25" t="n"/>
      <c r="AU60" s="25" t="n"/>
      <c r="AV60" s="25" t="n"/>
      <c r="AW60" s="25" t="n"/>
      <c r="AX60" s="25" t="n"/>
      <c r="AY60" s="25" t="n"/>
      <c r="AZ60" s="25" t="n"/>
      <c r="BA60" s="25" t="n"/>
      <c r="BB60" s="25" t="n"/>
      <c r="BC60" s="25" t="n"/>
      <c r="BD60" s="25" t="n"/>
      <c r="BE60" s="25" t="n"/>
      <c r="BF60" s="25" t="n"/>
      <c r="BG60" s="25" t="n"/>
      <c r="BH60" s="25" t="n"/>
      <c r="BI60" s="25" t="n"/>
      <c r="BJ60" s="25" t="n"/>
      <c r="BK60" s="25" t="n"/>
      <c r="BL60" s="25" t="n"/>
      <c r="BM60" s="25" t="n"/>
      <c r="BN60" s="25" t="n"/>
      <c r="BO60" s="25" t="n"/>
      <c r="BP60" s="25" t="n"/>
      <c r="BQ60" s="25" t="n"/>
      <c r="BR60" s="25" t="n"/>
      <c r="BS60" s="25" t="n"/>
      <c r="BT60" s="25" t="n"/>
      <c r="BU60" s="25" t="n"/>
    </row>
    <row r="61" ht="15" customHeight="1">
      <c r="A61" s="16" t="inlineStr">
        <is>
          <t>7.  Launch &amp; Sea Trials</t>
        </is>
      </c>
      <c r="B61" s="17" t="n"/>
      <c r="C61" s="16" t="n"/>
      <c r="D61" s="16" t="n"/>
      <c r="E61" s="16" t="n"/>
      <c r="F61" s="16" t="n"/>
      <c r="G61" s="16" t="n"/>
      <c r="H61" s="16" t="n"/>
      <c r="I61" s="16" t="n"/>
      <c r="J61" s="33" t="n"/>
      <c r="K61" s="33" t="n"/>
      <c r="L61" s="33" t="n"/>
      <c r="M61" s="33" t="n"/>
      <c r="N61" s="33" t="n"/>
      <c r="O61" s="33" t="n"/>
      <c r="P61" s="33" t="n"/>
      <c r="Q61" s="33" t="n"/>
      <c r="R61" s="33" t="n"/>
      <c r="S61" s="33" t="n"/>
      <c r="T61" s="33" t="n"/>
      <c r="U61" s="33" t="n"/>
      <c r="V61" s="33" t="n"/>
      <c r="W61" s="33" t="n"/>
      <c r="X61" s="33" t="n"/>
      <c r="Y61" s="33" t="n"/>
      <c r="Z61" s="33" t="n"/>
      <c r="AA61" s="33" t="n"/>
      <c r="AB61" s="33" t="n"/>
      <c r="AC61" s="33" t="n"/>
      <c r="AD61" s="33" t="n"/>
      <c r="AE61" s="33" t="n"/>
      <c r="AF61" s="33" t="n"/>
      <c r="AG61" s="33" t="n"/>
      <c r="AH61" s="33" t="n"/>
      <c r="AI61" s="33" t="n"/>
      <c r="AJ61" s="33" t="n"/>
      <c r="AK61" s="33" t="n"/>
      <c r="AL61" s="33" t="n"/>
      <c r="AM61" s="33" t="n"/>
      <c r="AN61" s="33" t="n"/>
      <c r="AO61" s="33" t="n"/>
      <c r="AP61" s="33" t="n"/>
      <c r="AQ61" s="33" t="n"/>
      <c r="AR61" s="33" t="n"/>
      <c r="AS61" s="33" t="n"/>
      <c r="AT61" s="33" t="n"/>
      <c r="AU61" s="33" t="n"/>
      <c r="AV61" s="33" t="n"/>
      <c r="AW61" s="33" t="n"/>
      <c r="AX61" s="33" t="n"/>
      <c r="AY61" s="33" t="n"/>
      <c r="AZ61" s="33" t="n"/>
      <c r="BA61" s="33" t="n"/>
      <c r="BB61" s="33" t="n"/>
      <c r="BC61" s="33" t="n"/>
      <c r="BD61" s="33" t="n"/>
      <c r="BE61" s="33" t="n"/>
      <c r="BF61" s="33" t="n"/>
      <c r="BG61" s="33" t="n"/>
      <c r="BH61" s="33" t="n"/>
      <c r="BI61" s="33" t="n"/>
      <c r="BJ61" s="33" t="n"/>
      <c r="BK61" s="33" t="n"/>
      <c r="BL61" s="33" t="n"/>
      <c r="BM61" s="33" t="n"/>
      <c r="BN61" s="33" t="n"/>
      <c r="BO61" s="33" t="n"/>
      <c r="BP61" s="33" t="n"/>
      <c r="BQ61" s="33" t="n"/>
      <c r="BR61" s="33" t="n"/>
      <c r="BS61" s="33" t="n"/>
      <c r="BT61" s="33" t="n"/>
      <c r="BU61" s="33" t="n"/>
    </row>
    <row r="62" ht="14.5" customHeight="1">
      <c r="A62" s="14" t="inlineStr">
        <is>
          <t>7.1</t>
        </is>
      </c>
      <c r="B62" s="13" t="inlineStr">
        <is>
          <t>Launching</t>
        </is>
      </c>
      <c r="C62" s="14" t="inlineStr">
        <is>
          <t>Milestone</t>
        </is>
      </c>
      <c r="D62" s="22" t="n">
        <v>0</v>
      </c>
      <c r="E62" s="23" t="n">
        <v>46349</v>
      </c>
      <c r="F62" s="23">
        <f>E62+MAX(D62-1,0)</f>
        <v/>
      </c>
      <c r="G62" s="14" t="inlineStr">
        <is>
          <t>3.10</t>
        </is>
      </c>
      <c r="H62" s="24" t="n">
        <v>0</v>
      </c>
      <c r="I62" s="14" t="inlineStr">
        <is>
          <t>Production Mgr</t>
        </is>
      </c>
      <c r="J62" s="21">
        <f>IF(AND(J$14&gt;=$E62,J$14&lt;$E62+7),"◆","")</f>
        <v/>
      </c>
      <c r="K62" s="21">
        <f>IF(AND(K$14&gt;=$E62,K$14&lt;$E62+7),"◆","")</f>
        <v/>
      </c>
      <c r="L62" s="21">
        <f>IF(AND(L$14&gt;=$E62,L$14&lt;$E62+7),"◆","")</f>
        <v/>
      </c>
      <c r="M62" s="21">
        <f>IF(AND(M$14&gt;=$E62,M$14&lt;$E62+7),"◆","")</f>
        <v/>
      </c>
      <c r="N62" s="21">
        <f>IF(AND(N$14&gt;=$E62,N$14&lt;$E62+7),"◆","")</f>
        <v/>
      </c>
      <c r="O62" s="21">
        <f>IF(AND(O$14&gt;=$E62,O$14&lt;$E62+7),"◆","")</f>
        <v/>
      </c>
      <c r="P62" s="21">
        <f>IF(AND(P$14&gt;=$E62,P$14&lt;$E62+7),"◆","")</f>
        <v/>
      </c>
      <c r="Q62" s="21">
        <f>IF(AND(Q$14&gt;=$E62,Q$14&lt;$E62+7),"◆","")</f>
        <v/>
      </c>
      <c r="R62" s="21">
        <f>IF(AND(R$14&gt;=$E62,R$14&lt;$E62+7),"◆","")</f>
        <v/>
      </c>
      <c r="S62" s="21">
        <f>IF(AND(S$14&gt;=$E62,S$14&lt;$E62+7),"◆","")</f>
        <v/>
      </c>
      <c r="T62" s="21">
        <f>IF(AND(T$14&gt;=$E62,T$14&lt;$E62+7),"◆","")</f>
        <v/>
      </c>
      <c r="U62" s="21">
        <f>IF(AND(U$14&gt;=$E62,U$14&lt;$E62+7),"◆","")</f>
        <v/>
      </c>
      <c r="V62" s="21">
        <f>IF(AND(V$14&gt;=$E62,V$14&lt;$E62+7),"◆","")</f>
        <v/>
      </c>
      <c r="W62" s="21">
        <f>IF(AND(W$14&gt;=$E62,W$14&lt;$E62+7),"◆","")</f>
        <v/>
      </c>
      <c r="X62" s="21">
        <f>IF(AND(X$14&gt;=$E62,X$14&lt;$E62+7),"◆","")</f>
        <v/>
      </c>
      <c r="Y62" s="21">
        <f>IF(AND(Y$14&gt;=$E62,Y$14&lt;$E62+7),"◆","")</f>
        <v/>
      </c>
      <c r="Z62" s="21">
        <f>IF(AND(Z$14&gt;=$E62,Z$14&lt;$E62+7),"◆","")</f>
        <v/>
      </c>
      <c r="AA62" s="21">
        <f>IF(AND(AA$14&gt;=$E62,AA$14&lt;$E62+7),"◆","")</f>
        <v/>
      </c>
      <c r="AB62" s="21">
        <f>IF(AND(AB$14&gt;=$E62,AB$14&lt;$E62+7),"◆","")</f>
        <v/>
      </c>
      <c r="AC62" s="21">
        <f>IF(AND(AC$14&gt;=$E62,AC$14&lt;$E62+7),"◆","")</f>
        <v/>
      </c>
      <c r="AD62" s="21">
        <f>IF(AND(AD$14&gt;=$E62,AD$14&lt;$E62+7),"◆","")</f>
        <v/>
      </c>
      <c r="AE62" s="21">
        <f>IF(AND(AE$14&gt;=$E62,AE$14&lt;$E62+7),"◆","")</f>
        <v/>
      </c>
      <c r="AF62" s="21">
        <f>IF(AND(AF$14&gt;=$E62,AF$14&lt;$E62+7),"◆","")</f>
        <v/>
      </c>
      <c r="AG62" s="21">
        <f>IF(AND(AG$14&gt;=$E62,AG$14&lt;$E62+7),"◆","")</f>
        <v/>
      </c>
      <c r="AH62" s="21">
        <f>IF(AND(AH$14&gt;=$E62,AH$14&lt;$E62+7),"◆","")</f>
        <v/>
      </c>
      <c r="AI62" s="21">
        <f>IF(AND(AI$14&gt;=$E62,AI$14&lt;$E62+7),"◆","")</f>
        <v/>
      </c>
      <c r="AJ62" s="21">
        <f>IF(AND(AJ$14&gt;=$E62,AJ$14&lt;$E62+7),"◆","")</f>
        <v/>
      </c>
      <c r="AK62" s="21">
        <f>IF(AND(AK$14&gt;=$E62,AK$14&lt;$E62+7),"◆","")</f>
        <v/>
      </c>
      <c r="AL62" s="21">
        <f>IF(AND(AL$14&gt;=$E62,AL$14&lt;$E62+7),"◆","")</f>
        <v/>
      </c>
      <c r="AM62" s="21">
        <f>IF(AND(AM$14&gt;=$E62,AM$14&lt;$E62+7),"◆","")</f>
        <v/>
      </c>
      <c r="AN62" s="21">
        <f>IF(AND(AN$14&gt;=$E62,AN$14&lt;$E62+7),"◆","")</f>
        <v/>
      </c>
      <c r="AO62" s="21">
        <f>IF(AND(AO$14&gt;=$E62,AO$14&lt;$E62+7),"◆","")</f>
        <v/>
      </c>
      <c r="AP62" s="21">
        <f>IF(AND(AP$14&gt;=$E62,AP$14&lt;$E62+7),"◆","")</f>
        <v/>
      </c>
      <c r="AQ62" s="21">
        <f>IF(AND(AQ$14&gt;=$E62,AQ$14&lt;$E62+7),"◆","")</f>
        <v/>
      </c>
      <c r="AR62" s="21">
        <f>IF(AND(AR$14&gt;=$E62,AR$14&lt;$E62+7),"◆","")</f>
        <v/>
      </c>
      <c r="AS62" s="21">
        <f>IF(AND(AS$14&gt;=$E62,AS$14&lt;$E62+7),"◆","")</f>
        <v/>
      </c>
      <c r="AT62" s="21">
        <f>IF(AND(AT$14&gt;=$E62,AT$14&lt;$E62+7),"◆","")</f>
        <v/>
      </c>
      <c r="AU62" s="21">
        <f>IF(AND(AU$14&gt;=$E62,AU$14&lt;$E62+7),"◆","")</f>
        <v/>
      </c>
      <c r="AV62" s="21">
        <f>IF(AND(AV$14&gt;=$E62,AV$14&lt;$E62+7),"◆","")</f>
        <v/>
      </c>
      <c r="AW62" s="21">
        <f>IF(AND(AW$14&gt;=$E62,AW$14&lt;$E62+7),"◆","")</f>
        <v/>
      </c>
      <c r="AX62" s="21">
        <f>IF(AND(AX$14&gt;=$E62,AX$14&lt;$E62+7),"◆","")</f>
        <v/>
      </c>
      <c r="AY62" s="21">
        <f>IF(AND(AY$14&gt;=$E62,AY$14&lt;$E62+7),"◆","")</f>
        <v/>
      </c>
      <c r="AZ62" s="21">
        <f>IF(AND(AZ$14&gt;=$E62,AZ$14&lt;$E62+7),"◆","")</f>
        <v/>
      </c>
      <c r="BA62" s="21">
        <f>IF(AND(BA$14&gt;=$E62,BA$14&lt;$E62+7),"◆","")</f>
        <v/>
      </c>
      <c r="BB62" s="21">
        <f>IF(AND(BB$14&gt;=$E62,BB$14&lt;$E62+7),"◆","")</f>
        <v/>
      </c>
      <c r="BC62" s="21">
        <f>IF(AND(BC$14&gt;=$E62,BC$14&lt;$E62+7),"◆","")</f>
        <v/>
      </c>
      <c r="BD62" s="21">
        <f>IF(AND(BD$14&gt;=$E62,BD$14&lt;$E62+7),"◆","")</f>
        <v/>
      </c>
      <c r="BE62" s="21">
        <f>IF(AND(BE$14&gt;=$E62,BE$14&lt;$E62+7),"◆","")</f>
        <v/>
      </c>
      <c r="BF62" s="21">
        <f>IF(AND(BF$14&gt;=$E62,BF$14&lt;$E62+7),"◆","")</f>
        <v/>
      </c>
      <c r="BG62" s="21">
        <f>IF(AND(BG$14&gt;=$E62,BG$14&lt;$E62+7),"◆","")</f>
        <v/>
      </c>
      <c r="BH62" s="21">
        <f>IF(AND(BH$14&gt;=$E62,BH$14&lt;$E62+7),"◆","")</f>
        <v/>
      </c>
      <c r="BI62" s="21">
        <f>IF(AND(BI$14&gt;=$E62,BI$14&lt;$E62+7),"◆","")</f>
        <v/>
      </c>
      <c r="BJ62" s="21">
        <f>IF(AND(BJ$14&gt;=$E62,BJ$14&lt;$E62+7),"◆","")</f>
        <v/>
      </c>
      <c r="BK62" s="21">
        <f>IF(AND(BK$14&gt;=$E62,BK$14&lt;$E62+7),"◆","")</f>
        <v/>
      </c>
      <c r="BL62" s="21">
        <f>IF(AND(BL$14&gt;=$E62,BL$14&lt;$E62+7),"◆","")</f>
        <v/>
      </c>
      <c r="BM62" s="21">
        <f>IF(AND(BM$14&gt;=$E62,BM$14&lt;$E62+7),"◆","")</f>
        <v/>
      </c>
      <c r="BN62" s="21">
        <f>IF(AND(BN$14&gt;=$E62,BN$14&lt;$E62+7),"◆","")</f>
        <v/>
      </c>
      <c r="BO62" s="21">
        <f>IF(AND(BO$14&gt;=$E62,BO$14&lt;$E62+7),"◆","")</f>
        <v/>
      </c>
      <c r="BP62" s="21">
        <f>IF(AND(BP$14&gt;=$E62,BP$14&lt;$E62+7),"◆","")</f>
        <v/>
      </c>
      <c r="BQ62" s="21">
        <f>IF(AND(BQ$14&gt;=$E62,BQ$14&lt;$E62+7),"◆","")</f>
        <v/>
      </c>
      <c r="BR62" s="21">
        <f>IF(AND(BR$14&gt;=$E62,BR$14&lt;$E62+7),"◆","")</f>
        <v/>
      </c>
      <c r="BS62" s="21">
        <f>IF(AND(BS$14&gt;=$E62,BS$14&lt;$E62+7),"◆","")</f>
        <v/>
      </c>
      <c r="BT62" s="21">
        <f>IF(AND(BT$14&gt;=$E62,BT$14&lt;$E62+7),"◆","")</f>
        <v/>
      </c>
      <c r="BU62" s="21">
        <f>IF(AND(BU$14&gt;=$E62,BU$14&lt;$E62+7),"◆","")</f>
        <v/>
      </c>
    </row>
    <row r="63" ht="14.5" customHeight="1">
      <c r="A63" s="16" t="inlineStr">
        <is>
          <t>7.2</t>
        </is>
      </c>
      <c r="B63" s="17" t="inlineStr">
        <is>
          <t>Quay Outfitting (Post-Launch)</t>
        </is>
      </c>
      <c r="C63" s="16" t="inlineStr">
        <is>
          <t>Task</t>
        </is>
      </c>
      <c r="D63" s="18" t="n">
        <v>70</v>
      </c>
      <c r="E63" s="19" t="n">
        <v>46349</v>
      </c>
      <c r="F63" s="19">
        <f>E63+MAX(D63-1,0)</f>
        <v/>
      </c>
      <c r="G63" s="16" t="inlineStr">
        <is>
          <t>7.1</t>
        </is>
      </c>
      <c r="H63" s="20" t="n">
        <v>0</v>
      </c>
      <c r="I63" s="16" t="inlineStr">
        <is>
          <t>Outfit Mgr</t>
        </is>
      </c>
      <c r="J63" s="25" t="n"/>
      <c r="K63" s="25" t="n"/>
      <c r="L63" s="25" t="n"/>
      <c r="M63" s="25" t="n"/>
      <c r="N63" s="25" t="n"/>
      <c r="O63" s="25" t="n"/>
      <c r="P63" s="25" t="n"/>
      <c r="Q63" s="25" t="n"/>
      <c r="R63" s="25" t="n"/>
      <c r="S63" s="25" t="n"/>
      <c r="T63" s="25" t="n"/>
      <c r="U63" s="25" t="n"/>
      <c r="V63" s="25" t="n"/>
      <c r="W63" s="25" t="n"/>
      <c r="X63" s="25" t="n"/>
      <c r="Y63" s="25" t="n"/>
      <c r="Z63" s="25" t="n"/>
      <c r="AA63" s="25" t="n"/>
      <c r="AB63" s="25" t="n"/>
      <c r="AC63" s="25" t="n"/>
      <c r="AD63" s="25" t="n"/>
      <c r="AE63" s="25" t="n"/>
      <c r="AF63" s="25" t="n"/>
      <c r="AG63" s="25" t="n"/>
      <c r="AH63" s="25" t="n"/>
      <c r="AI63" s="25" t="n"/>
      <c r="AJ63" s="25" t="n"/>
      <c r="AK63" s="25" t="n"/>
      <c r="AL63" s="25" t="n"/>
      <c r="AM63" s="25" t="n"/>
      <c r="AN63" s="25" t="n"/>
      <c r="AO63" s="25" t="n"/>
      <c r="AP63" s="25" t="n"/>
      <c r="AQ63" s="25" t="n"/>
      <c r="AR63" s="25" t="n"/>
      <c r="AS63" s="25" t="n"/>
      <c r="AT63" s="25" t="n"/>
      <c r="AU63" s="25" t="n"/>
      <c r="AV63" s="25" t="n"/>
      <c r="AW63" s="25" t="n"/>
      <c r="AX63" s="25" t="n"/>
      <c r="AY63" s="25" t="n"/>
      <c r="AZ63" s="25" t="n"/>
      <c r="BA63" s="25" t="n"/>
      <c r="BB63" s="25" t="n"/>
      <c r="BC63" s="25" t="n"/>
      <c r="BD63" s="25" t="n"/>
      <c r="BE63" s="25" t="n"/>
      <c r="BF63" s="25" t="n"/>
      <c r="BG63" s="25" t="n"/>
      <c r="BH63" s="25" t="n"/>
      <c r="BI63" s="25" t="n"/>
      <c r="BJ63" s="25" t="n"/>
      <c r="BK63" s="25" t="n"/>
      <c r="BL63" s="25" t="n"/>
      <c r="BM63" s="25" t="n"/>
      <c r="BN63" s="25" t="n"/>
      <c r="BO63" s="25" t="n"/>
      <c r="BP63" s="25" t="n"/>
      <c r="BQ63" s="25" t="n"/>
      <c r="BR63" s="25" t="n"/>
      <c r="BS63" s="25" t="n"/>
      <c r="BT63" s="25" t="n"/>
      <c r="BU63" s="25" t="n"/>
    </row>
    <row r="64" ht="14.5" customHeight="1">
      <c r="A64" s="14" t="inlineStr">
        <is>
          <t>7.3</t>
        </is>
      </c>
      <c r="B64" s="13" t="inlineStr">
        <is>
          <t>Sea Trial Preparation &amp; Class Survey</t>
        </is>
      </c>
      <c r="C64" s="14" t="inlineStr">
        <is>
          <t>Task</t>
        </is>
      </c>
      <c r="D64" s="22" t="n">
        <v>14</v>
      </c>
      <c r="E64" s="23" t="n">
        <v>46433</v>
      </c>
      <c r="F64" s="23">
        <f>E64+MAX(D64-1,0)</f>
        <v/>
      </c>
      <c r="G64" s="14" t="inlineStr">
        <is>
          <t>6.2,6.3</t>
        </is>
      </c>
      <c r="H64" s="24" t="n">
        <v>0</v>
      </c>
      <c r="I64" s="14" t="inlineStr">
        <is>
          <t>Test Engineer</t>
        </is>
      </c>
      <c r="J64" s="25" t="n"/>
      <c r="K64" s="25" t="n"/>
      <c r="L64" s="25" t="n"/>
      <c r="M64" s="25" t="n"/>
      <c r="N64" s="25" t="n"/>
      <c r="O64" s="25" t="n"/>
      <c r="P64" s="25" t="n"/>
      <c r="Q64" s="25" t="n"/>
      <c r="R64" s="25" t="n"/>
      <c r="S64" s="25" t="n"/>
      <c r="T64" s="25" t="n"/>
      <c r="U64" s="25" t="n"/>
      <c r="V64" s="25" t="n"/>
      <c r="W64" s="25" t="n"/>
      <c r="X64" s="25" t="n"/>
      <c r="Y64" s="25" t="n"/>
      <c r="Z64" s="25" t="n"/>
      <c r="AA64" s="25" t="n"/>
      <c r="AB64" s="25" t="n"/>
      <c r="AC64" s="25" t="n"/>
      <c r="AD64" s="25" t="n"/>
      <c r="AE64" s="25" t="n"/>
      <c r="AF64" s="25" t="n"/>
      <c r="AG64" s="25" t="n"/>
      <c r="AH64" s="25" t="n"/>
      <c r="AI64" s="25" t="n"/>
      <c r="AJ64" s="25" t="n"/>
      <c r="AK64" s="25" t="n"/>
      <c r="AL64" s="25" t="n"/>
      <c r="AM64" s="25" t="n"/>
      <c r="AN64" s="25" t="n"/>
      <c r="AO64" s="25" t="n"/>
      <c r="AP64" s="25" t="n"/>
      <c r="AQ64" s="25" t="n"/>
      <c r="AR64" s="25" t="n"/>
      <c r="AS64" s="25" t="n"/>
      <c r="AT64" s="25" t="n"/>
      <c r="AU64" s="25" t="n"/>
      <c r="AV64" s="25" t="n"/>
      <c r="AW64" s="25" t="n"/>
      <c r="AX64" s="25" t="n"/>
      <c r="AY64" s="25" t="n"/>
      <c r="AZ64" s="25" t="n"/>
      <c r="BA64" s="25" t="n"/>
      <c r="BB64" s="25" t="n"/>
      <c r="BC64" s="25" t="n"/>
      <c r="BD64" s="25" t="n"/>
      <c r="BE64" s="25" t="n"/>
      <c r="BF64" s="25" t="n"/>
      <c r="BG64" s="25" t="n"/>
      <c r="BH64" s="25" t="n"/>
      <c r="BI64" s="25" t="n"/>
      <c r="BJ64" s="25" t="n"/>
      <c r="BK64" s="25" t="n"/>
      <c r="BL64" s="25" t="n"/>
      <c r="BM64" s="25" t="n"/>
      <c r="BN64" s="25" t="n"/>
      <c r="BO64" s="25" t="n"/>
      <c r="BP64" s="25" t="n"/>
      <c r="BQ64" s="25" t="n"/>
      <c r="BR64" s="25" t="n"/>
      <c r="BS64" s="25" t="n"/>
      <c r="BT64" s="25" t="n"/>
      <c r="BU64" s="25" t="n"/>
    </row>
    <row r="65" ht="14.5" customHeight="1">
      <c r="A65" s="16" t="inlineStr">
        <is>
          <t>7.4</t>
        </is>
      </c>
      <c r="B65" s="17" t="inlineStr">
        <is>
          <t>Sea Trials (Speed, Endurance, Maneuvering)</t>
        </is>
      </c>
      <c r="C65" s="16" t="inlineStr">
        <is>
          <t>Task</t>
        </is>
      </c>
      <c r="D65" s="18" t="n">
        <v>7</v>
      </c>
      <c r="E65" s="19" t="n">
        <v>46447</v>
      </c>
      <c r="F65" s="19">
        <f>E65+MAX(D65-1,0)</f>
        <v/>
      </c>
      <c r="G65" s="16" t="inlineStr">
        <is>
          <t>7.3</t>
        </is>
      </c>
      <c r="H65" s="20" t="n">
        <v>0</v>
      </c>
      <c r="I65" s="16" t="inlineStr">
        <is>
          <t>Master / Test Eng.</t>
        </is>
      </c>
      <c r="J65" s="25" t="n"/>
      <c r="K65" s="25" t="n"/>
      <c r="L65" s="25" t="n"/>
      <c r="M65" s="25" t="n"/>
      <c r="N65" s="25" t="n"/>
      <c r="O65" s="25" t="n"/>
      <c r="P65" s="25" t="n"/>
      <c r="Q65" s="25" t="n"/>
      <c r="R65" s="25" t="n"/>
      <c r="S65" s="25" t="n"/>
      <c r="T65" s="25" t="n"/>
      <c r="U65" s="25" t="n"/>
      <c r="V65" s="25" t="n"/>
      <c r="W65" s="25" t="n"/>
      <c r="X65" s="25" t="n"/>
      <c r="Y65" s="25" t="n"/>
      <c r="Z65" s="25" t="n"/>
      <c r="AA65" s="25" t="n"/>
      <c r="AB65" s="25" t="n"/>
      <c r="AC65" s="25" t="n"/>
      <c r="AD65" s="25" t="n"/>
      <c r="AE65" s="25" t="n"/>
      <c r="AF65" s="25" t="n"/>
      <c r="AG65" s="25" t="n"/>
      <c r="AH65" s="25" t="n"/>
      <c r="AI65" s="25" t="n"/>
      <c r="AJ65" s="25" t="n"/>
      <c r="AK65" s="25" t="n"/>
      <c r="AL65" s="25" t="n"/>
      <c r="AM65" s="25" t="n"/>
      <c r="AN65" s="25" t="n"/>
      <c r="AO65" s="25" t="n"/>
      <c r="AP65" s="25" t="n"/>
      <c r="AQ65" s="25" t="n"/>
      <c r="AR65" s="25" t="n"/>
      <c r="AS65" s="25" t="n"/>
      <c r="AT65" s="25" t="n"/>
      <c r="AU65" s="25" t="n"/>
      <c r="AV65" s="25" t="n"/>
      <c r="AW65" s="25" t="n"/>
      <c r="AX65" s="25" t="n"/>
      <c r="AY65" s="25" t="n"/>
      <c r="AZ65" s="25" t="n"/>
      <c r="BA65" s="25" t="n"/>
      <c r="BB65" s="25" t="n"/>
      <c r="BC65" s="25" t="n"/>
      <c r="BD65" s="25" t="n"/>
      <c r="BE65" s="25" t="n"/>
      <c r="BF65" s="25" t="n"/>
      <c r="BG65" s="25" t="n"/>
      <c r="BH65" s="25" t="n"/>
      <c r="BI65" s="25" t="n"/>
      <c r="BJ65" s="25" t="n"/>
      <c r="BK65" s="25" t="n"/>
      <c r="BL65" s="25" t="n"/>
      <c r="BM65" s="25" t="n"/>
      <c r="BN65" s="25" t="n"/>
      <c r="BO65" s="25" t="n"/>
      <c r="BP65" s="25" t="n"/>
      <c r="BQ65" s="25" t="n"/>
      <c r="BR65" s="25" t="n"/>
      <c r="BS65" s="25" t="n"/>
      <c r="BT65" s="25" t="n"/>
      <c r="BU65" s="25" t="n"/>
    </row>
    <row r="66" ht="14.5" customHeight="1">
      <c r="A66" s="14" t="inlineStr">
        <is>
          <t>7.5</t>
        </is>
      </c>
      <c r="B66" s="13" t="inlineStr">
        <is>
          <t>Class Certificate of Sea Trials Issued</t>
        </is>
      </c>
      <c r="C66" s="14" t="inlineStr">
        <is>
          <t>Milestone</t>
        </is>
      </c>
      <c r="D66" s="22" t="n">
        <v>0</v>
      </c>
      <c r="E66" s="23" t="n">
        <v>46454</v>
      </c>
      <c r="F66" s="23">
        <f>E66+MAX(D66-1,0)</f>
        <v/>
      </c>
      <c r="G66" s="14" t="inlineStr">
        <is>
          <t>7.4</t>
        </is>
      </c>
      <c r="H66" s="24" t="n">
        <v>0</v>
      </c>
      <c r="I66" s="14" t="inlineStr">
        <is>
          <t>Class Surveyor</t>
        </is>
      </c>
      <c r="J66" s="21">
        <f>IF(AND(J$14&gt;=$E66,J$14&lt;$E66+7),"◆","")</f>
        <v/>
      </c>
      <c r="K66" s="21">
        <f>IF(AND(K$14&gt;=$E66,K$14&lt;$E66+7),"◆","")</f>
        <v/>
      </c>
      <c r="L66" s="21">
        <f>IF(AND(L$14&gt;=$E66,L$14&lt;$E66+7),"◆","")</f>
        <v/>
      </c>
      <c r="M66" s="21">
        <f>IF(AND(M$14&gt;=$E66,M$14&lt;$E66+7),"◆","")</f>
        <v/>
      </c>
      <c r="N66" s="21">
        <f>IF(AND(N$14&gt;=$E66,N$14&lt;$E66+7),"◆","")</f>
        <v/>
      </c>
      <c r="O66" s="21">
        <f>IF(AND(O$14&gt;=$E66,O$14&lt;$E66+7),"◆","")</f>
        <v/>
      </c>
      <c r="P66" s="21">
        <f>IF(AND(P$14&gt;=$E66,P$14&lt;$E66+7),"◆","")</f>
        <v/>
      </c>
      <c r="Q66" s="21">
        <f>IF(AND(Q$14&gt;=$E66,Q$14&lt;$E66+7),"◆","")</f>
        <v/>
      </c>
      <c r="R66" s="21">
        <f>IF(AND(R$14&gt;=$E66,R$14&lt;$E66+7),"◆","")</f>
        <v/>
      </c>
      <c r="S66" s="21">
        <f>IF(AND(S$14&gt;=$E66,S$14&lt;$E66+7),"◆","")</f>
        <v/>
      </c>
      <c r="T66" s="21">
        <f>IF(AND(T$14&gt;=$E66,T$14&lt;$E66+7),"◆","")</f>
        <v/>
      </c>
      <c r="U66" s="21">
        <f>IF(AND(U$14&gt;=$E66,U$14&lt;$E66+7),"◆","")</f>
        <v/>
      </c>
      <c r="V66" s="21">
        <f>IF(AND(V$14&gt;=$E66,V$14&lt;$E66+7),"◆","")</f>
        <v/>
      </c>
      <c r="W66" s="21">
        <f>IF(AND(W$14&gt;=$E66,W$14&lt;$E66+7),"◆","")</f>
        <v/>
      </c>
      <c r="X66" s="21">
        <f>IF(AND(X$14&gt;=$E66,X$14&lt;$E66+7),"◆","")</f>
        <v/>
      </c>
      <c r="Y66" s="21">
        <f>IF(AND(Y$14&gt;=$E66,Y$14&lt;$E66+7),"◆","")</f>
        <v/>
      </c>
      <c r="Z66" s="21">
        <f>IF(AND(Z$14&gt;=$E66,Z$14&lt;$E66+7),"◆","")</f>
        <v/>
      </c>
      <c r="AA66" s="21">
        <f>IF(AND(AA$14&gt;=$E66,AA$14&lt;$E66+7),"◆","")</f>
        <v/>
      </c>
      <c r="AB66" s="21">
        <f>IF(AND(AB$14&gt;=$E66,AB$14&lt;$E66+7),"◆","")</f>
        <v/>
      </c>
      <c r="AC66" s="21">
        <f>IF(AND(AC$14&gt;=$E66,AC$14&lt;$E66+7),"◆","")</f>
        <v/>
      </c>
      <c r="AD66" s="21">
        <f>IF(AND(AD$14&gt;=$E66,AD$14&lt;$E66+7),"◆","")</f>
        <v/>
      </c>
      <c r="AE66" s="21">
        <f>IF(AND(AE$14&gt;=$E66,AE$14&lt;$E66+7),"◆","")</f>
        <v/>
      </c>
      <c r="AF66" s="21">
        <f>IF(AND(AF$14&gt;=$E66,AF$14&lt;$E66+7),"◆","")</f>
        <v/>
      </c>
      <c r="AG66" s="21">
        <f>IF(AND(AG$14&gt;=$E66,AG$14&lt;$E66+7),"◆","")</f>
        <v/>
      </c>
      <c r="AH66" s="21">
        <f>IF(AND(AH$14&gt;=$E66,AH$14&lt;$E66+7),"◆","")</f>
        <v/>
      </c>
      <c r="AI66" s="21">
        <f>IF(AND(AI$14&gt;=$E66,AI$14&lt;$E66+7),"◆","")</f>
        <v/>
      </c>
      <c r="AJ66" s="21">
        <f>IF(AND(AJ$14&gt;=$E66,AJ$14&lt;$E66+7),"◆","")</f>
        <v/>
      </c>
      <c r="AK66" s="21">
        <f>IF(AND(AK$14&gt;=$E66,AK$14&lt;$E66+7),"◆","")</f>
        <v/>
      </c>
      <c r="AL66" s="21">
        <f>IF(AND(AL$14&gt;=$E66,AL$14&lt;$E66+7),"◆","")</f>
        <v/>
      </c>
      <c r="AM66" s="21">
        <f>IF(AND(AM$14&gt;=$E66,AM$14&lt;$E66+7),"◆","")</f>
        <v/>
      </c>
      <c r="AN66" s="21">
        <f>IF(AND(AN$14&gt;=$E66,AN$14&lt;$E66+7),"◆","")</f>
        <v/>
      </c>
      <c r="AO66" s="21">
        <f>IF(AND(AO$14&gt;=$E66,AO$14&lt;$E66+7),"◆","")</f>
        <v/>
      </c>
      <c r="AP66" s="21">
        <f>IF(AND(AP$14&gt;=$E66,AP$14&lt;$E66+7),"◆","")</f>
        <v/>
      </c>
      <c r="AQ66" s="21">
        <f>IF(AND(AQ$14&gt;=$E66,AQ$14&lt;$E66+7),"◆","")</f>
        <v/>
      </c>
      <c r="AR66" s="21">
        <f>IF(AND(AR$14&gt;=$E66,AR$14&lt;$E66+7),"◆","")</f>
        <v/>
      </c>
      <c r="AS66" s="21">
        <f>IF(AND(AS$14&gt;=$E66,AS$14&lt;$E66+7),"◆","")</f>
        <v/>
      </c>
      <c r="AT66" s="21">
        <f>IF(AND(AT$14&gt;=$E66,AT$14&lt;$E66+7),"◆","")</f>
        <v/>
      </c>
      <c r="AU66" s="21">
        <f>IF(AND(AU$14&gt;=$E66,AU$14&lt;$E66+7),"◆","")</f>
        <v/>
      </c>
      <c r="AV66" s="21">
        <f>IF(AND(AV$14&gt;=$E66,AV$14&lt;$E66+7),"◆","")</f>
        <v/>
      </c>
      <c r="AW66" s="21">
        <f>IF(AND(AW$14&gt;=$E66,AW$14&lt;$E66+7),"◆","")</f>
        <v/>
      </c>
      <c r="AX66" s="21">
        <f>IF(AND(AX$14&gt;=$E66,AX$14&lt;$E66+7),"◆","")</f>
        <v/>
      </c>
      <c r="AY66" s="21">
        <f>IF(AND(AY$14&gt;=$E66,AY$14&lt;$E66+7),"◆","")</f>
        <v/>
      </c>
      <c r="AZ66" s="21">
        <f>IF(AND(AZ$14&gt;=$E66,AZ$14&lt;$E66+7),"◆","")</f>
        <v/>
      </c>
      <c r="BA66" s="21">
        <f>IF(AND(BA$14&gt;=$E66,BA$14&lt;$E66+7),"◆","")</f>
        <v/>
      </c>
      <c r="BB66" s="21">
        <f>IF(AND(BB$14&gt;=$E66,BB$14&lt;$E66+7),"◆","")</f>
        <v/>
      </c>
      <c r="BC66" s="21">
        <f>IF(AND(BC$14&gt;=$E66,BC$14&lt;$E66+7),"◆","")</f>
        <v/>
      </c>
      <c r="BD66" s="21">
        <f>IF(AND(BD$14&gt;=$E66,BD$14&lt;$E66+7),"◆","")</f>
        <v/>
      </c>
      <c r="BE66" s="21">
        <f>IF(AND(BE$14&gt;=$E66,BE$14&lt;$E66+7),"◆","")</f>
        <v/>
      </c>
      <c r="BF66" s="21">
        <f>IF(AND(BF$14&gt;=$E66,BF$14&lt;$E66+7),"◆","")</f>
        <v/>
      </c>
      <c r="BG66" s="21">
        <f>IF(AND(BG$14&gt;=$E66,BG$14&lt;$E66+7),"◆","")</f>
        <v/>
      </c>
      <c r="BH66" s="21">
        <f>IF(AND(BH$14&gt;=$E66,BH$14&lt;$E66+7),"◆","")</f>
        <v/>
      </c>
      <c r="BI66" s="21">
        <f>IF(AND(BI$14&gt;=$E66,BI$14&lt;$E66+7),"◆","")</f>
        <v/>
      </c>
      <c r="BJ66" s="21">
        <f>IF(AND(BJ$14&gt;=$E66,BJ$14&lt;$E66+7),"◆","")</f>
        <v/>
      </c>
      <c r="BK66" s="21">
        <f>IF(AND(BK$14&gt;=$E66,BK$14&lt;$E66+7),"◆","")</f>
        <v/>
      </c>
      <c r="BL66" s="21">
        <f>IF(AND(BL$14&gt;=$E66,BL$14&lt;$E66+7),"◆","")</f>
        <v/>
      </c>
      <c r="BM66" s="21">
        <f>IF(AND(BM$14&gt;=$E66,BM$14&lt;$E66+7),"◆","")</f>
        <v/>
      </c>
      <c r="BN66" s="21">
        <f>IF(AND(BN$14&gt;=$E66,BN$14&lt;$E66+7),"◆","")</f>
        <v/>
      </c>
      <c r="BO66" s="21">
        <f>IF(AND(BO$14&gt;=$E66,BO$14&lt;$E66+7),"◆","")</f>
        <v/>
      </c>
      <c r="BP66" s="21">
        <f>IF(AND(BP$14&gt;=$E66,BP$14&lt;$E66+7),"◆","")</f>
        <v/>
      </c>
      <c r="BQ66" s="21">
        <f>IF(AND(BQ$14&gt;=$E66,BQ$14&lt;$E66+7),"◆","")</f>
        <v/>
      </c>
      <c r="BR66" s="21">
        <f>IF(AND(BR$14&gt;=$E66,BR$14&lt;$E66+7),"◆","")</f>
        <v/>
      </c>
      <c r="BS66" s="21">
        <f>IF(AND(BS$14&gt;=$E66,BS$14&lt;$E66+7),"◆","")</f>
        <v/>
      </c>
      <c r="BT66" s="21">
        <f>IF(AND(BT$14&gt;=$E66,BT$14&lt;$E66+7),"◆","")</f>
        <v/>
      </c>
      <c r="BU66" s="21">
        <f>IF(AND(BU$14&gt;=$E66,BU$14&lt;$E66+7),"◆","")</f>
        <v/>
      </c>
    </row>
    <row r="67" ht="15" customHeight="1">
      <c r="A67" s="16" t="inlineStr">
        <is>
          <t>8.  Delivery</t>
        </is>
      </c>
      <c r="B67" s="17" t="n"/>
      <c r="C67" s="16" t="n"/>
      <c r="D67" s="16" t="n"/>
      <c r="E67" s="16" t="n"/>
      <c r="F67" s="16" t="n"/>
      <c r="G67" s="16" t="n"/>
      <c r="H67" s="16" t="n"/>
      <c r="I67" s="16" t="n"/>
      <c r="J67" s="34" t="n"/>
      <c r="K67" s="34" t="n"/>
      <c r="L67" s="34" t="n"/>
      <c r="M67" s="34" t="n"/>
      <c r="N67" s="34" t="n"/>
      <c r="O67" s="34" t="n"/>
      <c r="P67" s="34" t="n"/>
      <c r="Q67" s="34" t="n"/>
      <c r="R67" s="34" t="n"/>
      <c r="S67" s="34" t="n"/>
      <c r="T67" s="34" t="n"/>
      <c r="U67" s="34" t="n"/>
      <c r="V67" s="34" t="n"/>
      <c r="W67" s="34" t="n"/>
      <c r="X67" s="34" t="n"/>
      <c r="Y67" s="34" t="n"/>
      <c r="Z67" s="34" t="n"/>
      <c r="AA67" s="34" t="n"/>
      <c r="AB67" s="34" t="n"/>
      <c r="AC67" s="34" t="n"/>
      <c r="AD67" s="34" t="n"/>
      <c r="AE67" s="34" t="n"/>
      <c r="AF67" s="34" t="n"/>
      <c r="AG67" s="34" t="n"/>
      <c r="AH67" s="34" t="n"/>
      <c r="AI67" s="34" t="n"/>
      <c r="AJ67" s="34" t="n"/>
      <c r="AK67" s="34" t="n"/>
      <c r="AL67" s="34" t="n"/>
      <c r="AM67" s="34" t="n"/>
      <c r="AN67" s="34" t="n"/>
      <c r="AO67" s="34" t="n"/>
      <c r="AP67" s="34" t="n"/>
      <c r="AQ67" s="34" t="n"/>
      <c r="AR67" s="34" t="n"/>
      <c r="AS67" s="34" t="n"/>
      <c r="AT67" s="34" t="n"/>
      <c r="AU67" s="34" t="n"/>
      <c r="AV67" s="34" t="n"/>
      <c r="AW67" s="34" t="n"/>
      <c r="AX67" s="34" t="n"/>
      <c r="AY67" s="34" t="n"/>
      <c r="AZ67" s="34" t="n"/>
      <c r="BA67" s="34" t="n"/>
      <c r="BB67" s="34" t="n"/>
      <c r="BC67" s="34" t="n"/>
      <c r="BD67" s="34" t="n"/>
      <c r="BE67" s="34" t="n"/>
      <c r="BF67" s="34" t="n"/>
      <c r="BG67" s="34" t="n"/>
      <c r="BH67" s="34" t="n"/>
      <c r="BI67" s="34" t="n"/>
      <c r="BJ67" s="34" t="n"/>
      <c r="BK67" s="34" t="n"/>
      <c r="BL67" s="34" t="n"/>
      <c r="BM67" s="34" t="n"/>
      <c r="BN67" s="34" t="n"/>
      <c r="BO67" s="34" t="n"/>
      <c r="BP67" s="34" t="n"/>
      <c r="BQ67" s="34" t="n"/>
      <c r="BR67" s="34" t="n"/>
      <c r="BS67" s="34" t="n"/>
      <c r="BT67" s="34" t="n"/>
      <c r="BU67" s="34" t="n"/>
    </row>
    <row r="68" ht="14.5" customHeight="1">
      <c r="A68" s="14" t="inlineStr">
        <is>
          <t>8.1</t>
        </is>
      </c>
      <c r="B68" s="13" t="inlineStr">
        <is>
          <t>Owner's Punch List Closeout</t>
        </is>
      </c>
      <c r="C68" s="14" t="inlineStr">
        <is>
          <t>Task</t>
        </is>
      </c>
      <c r="D68" s="22" t="n">
        <v>21</v>
      </c>
      <c r="E68" s="23" t="n">
        <v>46447</v>
      </c>
      <c r="F68" s="23">
        <f>E68+MAX(D68-1,0)</f>
        <v/>
      </c>
      <c r="G68" s="14" t="inlineStr">
        <is>
          <t>7.4</t>
        </is>
      </c>
      <c r="H68" s="24" t="n">
        <v>0</v>
      </c>
      <c r="I68" s="14" t="inlineStr">
        <is>
          <t>Project Mgr</t>
        </is>
      </c>
      <c r="J68" s="25" t="n"/>
      <c r="K68" s="25" t="n"/>
      <c r="L68" s="25" t="n"/>
      <c r="M68" s="25" t="n"/>
      <c r="N68" s="25" t="n"/>
      <c r="O68" s="25" t="n"/>
      <c r="P68" s="25" t="n"/>
      <c r="Q68" s="25" t="n"/>
      <c r="R68" s="25" t="n"/>
      <c r="S68" s="25" t="n"/>
      <c r="T68" s="25" t="n"/>
      <c r="U68" s="25" t="n"/>
      <c r="V68" s="25" t="n"/>
      <c r="W68" s="25" t="n"/>
      <c r="X68" s="25" t="n"/>
      <c r="Y68" s="25" t="n"/>
      <c r="Z68" s="25" t="n"/>
      <c r="AA68" s="25" t="n"/>
      <c r="AB68" s="25" t="n"/>
      <c r="AC68" s="25" t="n"/>
      <c r="AD68" s="25" t="n"/>
      <c r="AE68" s="25" t="n"/>
      <c r="AF68" s="25" t="n"/>
      <c r="AG68" s="25" t="n"/>
      <c r="AH68" s="25" t="n"/>
      <c r="AI68" s="25" t="n"/>
      <c r="AJ68" s="25" t="n"/>
      <c r="AK68" s="25" t="n"/>
      <c r="AL68" s="25" t="n"/>
      <c r="AM68" s="25" t="n"/>
      <c r="AN68" s="25" t="n"/>
      <c r="AO68" s="25" t="n"/>
      <c r="AP68" s="25" t="n"/>
      <c r="AQ68" s="25" t="n"/>
      <c r="AR68" s="25" t="n"/>
      <c r="AS68" s="25" t="n"/>
      <c r="AT68" s="25" t="n"/>
      <c r="AU68" s="25" t="n"/>
      <c r="AV68" s="25" t="n"/>
      <c r="AW68" s="25" t="n"/>
      <c r="AX68" s="25" t="n"/>
      <c r="AY68" s="25" t="n"/>
      <c r="AZ68" s="25" t="n"/>
      <c r="BA68" s="25" t="n"/>
      <c r="BB68" s="25" t="n"/>
      <c r="BC68" s="25" t="n"/>
      <c r="BD68" s="25" t="n"/>
      <c r="BE68" s="25" t="n"/>
      <c r="BF68" s="25" t="n"/>
      <c r="BG68" s="25" t="n"/>
      <c r="BH68" s="25" t="n"/>
      <c r="BI68" s="25" t="n"/>
      <c r="BJ68" s="25" t="n"/>
      <c r="BK68" s="25" t="n"/>
      <c r="BL68" s="25" t="n"/>
      <c r="BM68" s="25" t="n"/>
      <c r="BN68" s="25" t="n"/>
      <c r="BO68" s="25" t="n"/>
      <c r="BP68" s="25" t="n"/>
      <c r="BQ68" s="25" t="n"/>
      <c r="BR68" s="25" t="n"/>
      <c r="BS68" s="25" t="n"/>
      <c r="BT68" s="25" t="n"/>
      <c r="BU68" s="25" t="n"/>
    </row>
    <row r="69" ht="14.5" customHeight="1">
      <c r="A69" s="16" t="inlineStr">
        <is>
          <t>8.2</t>
        </is>
      </c>
      <c r="B69" s="17" t="inlineStr">
        <is>
          <t>Final Class &amp; Flag Survey</t>
        </is>
      </c>
      <c r="C69" s="16" t="inlineStr">
        <is>
          <t>Task</t>
        </is>
      </c>
      <c r="D69" s="18" t="n">
        <v>7</v>
      </c>
      <c r="E69" s="19" t="n">
        <v>46461</v>
      </c>
      <c r="F69" s="19">
        <f>E69+MAX(D69-1,0)</f>
        <v/>
      </c>
      <c r="G69" s="16" t="inlineStr">
        <is>
          <t>8.1</t>
        </is>
      </c>
      <c r="H69" s="20" t="n">
        <v>0</v>
      </c>
      <c r="I69" s="16" t="inlineStr">
        <is>
          <t>Class Surveyor</t>
        </is>
      </c>
      <c r="J69" s="25" t="n"/>
      <c r="K69" s="25" t="n"/>
      <c r="L69" s="25" t="n"/>
      <c r="M69" s="25" t="n"/>
      <c r="N69" s="25" t="n"/>
      <c r="O69" s="25" t="n"/>
      <c r="P69" s="25" t="n"/>
      <c r="Q69" s="25" t="n"/>
      <c r="R69" s="25" t="n"/>
      <c r="S69" s="25" t="n"/>
      <c r="T69" s="25" t="n"/>
      <c r="U69" s="25" t="n"/>
      <c r="V69" s="25" t="n"/>
      <c r="W69" s="25" t="n"/>
      <c r="X69" s="25" t="n"/>
      <c r="Y69" s="25" t="n"/>
      <c r="Z69" s="25" t="n"/>
      <c r="AA69" s="25" t="n"/>
      <c r="AB69" s="25" t="n"/>
      <c r="AC69" s="25" t="n"/>
      <c r="AD69" s="25" t="n"/>
      <c r="AE69" s="25" t="n"/>
      <c r="AF69" s="25" t="n"/>
      <c r="AG69" s="25" t="n"/>
      <c r="AH69" s="25" t="n"/>
      <c r="AI69" s="25" t="n"/>
      <c r="AJ69" s="25" t="n"/>
      <c r="AK69" s="25" t="n"/>
      <c r="AL69" s="25" t="n"/>
      <c r="AM69" s="25" t="n"/>
      <c r="AN69" s="25" t="n"/>
      <c r="AO69" s="25" t="n"/>
      <c r="AP69" s="25" t="n"/>
      <c r="AQ69" s="25" t="n"/>
      <c r="AR69" s="25" t="n"/>
      <c r="AS69" s="25" t="n"/>
      <c r="AT69" s="25" t="n"/>
      <c r="AU69" s="25" t="n"/>
      <c r="AV69" s="25" t="n"/>
      <c r="AW69" s="25" t="n"/>
      <c r="AX69" s="25" t="n"/>
      <c r="AY69" s="25" t="n"/>
      <c r="AZ69" s="25" t="n"/>
      <c r="BA69" s="25" t="n"/>
      <c r="BB69" s="25" t="n"/>
      <c r="BC69" s="25" t="n"/>
      <c r="BD69" s="25" t="n"/>
      <c r="BE69" s="25" t="n"/>
      <c r="BF69" s="25" t="n"/>
      <c r="BG69" s="25" t="n"/>
      <c r="BH69" s="25" t="n"/>
      <c r="BI69" s="25" t="n"/>
      <c r="BJ69" s="25" t="n"/>
      <c r="BK69" s="25" t="n"/>
      <c r="BL69" s="25" t="n"/>
      <c r="BM69" s="25" t="n"/>
      <c r="BN69" s="25" t="n"/>
      <c r="BO69" s="25" t="n"/>
      <c r="BP69" s="25" t="n"/>
      <c r="BQ69" s="25" t="n"/>
      <c r="BR69" s="25" t="n"/>
      <c r="BS69" s="25" t="n"/>
      <c r="BT69" s="25" t="n"/>
      <c r="BU69" s="25" t="n"/>
    </row>
    <row r="70" ht="14.5" customHeight="1">
      <c r="A70" s="14" t="inlineStr">
        <is>
          <t>8.3</t>
        </is>
      </c>
      <c r="B70" s="13" t="inlineStr">
        <is>
          <t>Delivery &amp; Handover to Owner</t>
        </is>
      </c>
      <c r="C70" s="14" t="inlineStr">
        <is>
          <t>Milestone</t>
        </is>
      </c>
      <c r="D70" s="22" t="n">
        <v>0</v>
      </c>
      <c r="E70" s="23" t="n">
        <v>46475</v>
      </c>
      <c r="F70" s="23">
        <f>E70+MAX(D70-1,0)</f>
        <v/>
      </c>
      <c r="G70" s="14" t="inlineStr">
        <is>
          <t>8.2</t>
        </is>
      </c>
      <c r="H70" s="24" t="n">
        <v>0</v>
      </c>
      <c r="I70" s="14" t="inlineStr">
        <is>
          <t>Project Mgr</t>
        </is>
      </c>
      <c r="J70" s="21">
        <f>IF(AND(J$14&gt;=$E70,J$14&lt;$E70+7),"◆","")</f>
        <v/>
      </c>
      <c r="K70" s="21">
        <f>IF(AND(K$14&gt;=$E70,K$14&lt;$E70+7),"◆","")</f>
        <v/>
      </c>
      <c r="L70" s="21">
        <f>IF(AND(L$14&gt;=$E70,L$14&lt;$E70+7),"◆","")</f>
        <v/>
      </c>
      <c r="M70" s="21">
        <f>IF(AND(M$14&gt;=$E70,M$14&lt;$E70+7),"◆","")</f>
        <v/>
      </c>
      <c r="N70" s="21">
        <f>IF(AND(N$14&gt;=$E70,N$14&lt;$E70+7),"◆","")</f>
        <v/>
      </c>
      <c r="O70" s="21">
        <f>IF(AND(O$14&gt;=$E70,O$14&lt;$E70+7),"◆","")</f>
        <v/>
      </c>
      <c r="P70" s="21">
        <f>IF(AND(P$14&gt;=$E70,P$14&lt;$E70+7),"◆","")</f>
        <v/>
      </c>
      <c r="Q70" s="21">
        <f>IF(AND(Q$14&gt;=$E70,Q$14&lt;$E70+7),"◆","")</f>
        <v/>
      </c>
      <c r="R70" s="21">
        <f>IF(AND(R$14&gt;=$E70,R$14&lt;$E70+7),"◆","")</f>
        <v/>
      </c>
      <c r="S70" s="21">
        <f>IF(AND(S$14&gt;=$E70,S$14&lt;$E70+7),"◆","")</f>
        <v/>
      </c>
      <c r="T70" s="21">
        <f>IF(AND(T$14&gt;=$E70,T$14&lt;$E70+7),"◆","")</f>
        <v/>
      </c>
      <c r="U70" s="21">
        <f>IF(AND(U$14&gt;=$E70,U$14&lt;$E70+7),"◆","")</f>
        <v/>
      </c>
      <c r="V70" s="21">
        <f>IF(AND(V$14&gt;=$E70,V$14&lt;$E70+7),"◆","")</f>
        <v/>
      </c>
      <c r="W70" s="21">
        <f>IF(AND(W$14&gt;=$E70,W$14&lt;$E70+7),"◆","")</f>
        <v/>
      </c>
      <c r="X70" s="21">
        <f>IF(AND(X$14&gt;=$E70,X$14&lt;$E70+7),"◆","")</f>
        <v/>
      </c>
      <c r="Y70" s="21">
        <f>IF(AND(Y$14&gt;=$E70,Y$14&lt;$E70+7),"◆","")</f>
        <v/>
      </c>
      <c r="Z70" s="21">
        <f>IF(AND(Z$14&gt;=$E70,Z$14&lt;$E70+7),"◆","")</f>
        <v/>
      </c>
      <c r="AA70" s="21">
        <f>IF(AND(AA$14&gt;=$E70,AA$14&lt;$E70+7),"◆","")</f>
        <v/>
      </c>
      <c r="AB70" s="21">
        <f>IF(AND(AB$14&gt;=$E70,AB$14&lt;$E70+7),"◆","")</f>
        <v/>
      </c>
      <c r="AC70" s="21">
        <f>IF(AND(AC$14&gt;=$E70,AC$14&lt;$E70+7),"◆","")</f>
        <v/>
      </c>
      <c r="AD70" s="21">
        <f>IF(AND(AD$14&gt;=$E70,AD$14&lt;$E70+7),"◆","")</f>
        <v/>
      </c>
      <c r="AE70" s="21">
        <f>IF(AND(AE$14&gt;=$E70,AE$14&lt;$E70+7),"◆","")</f>
        <v/>
      </c>
      <c r="AF70" s="21">
        <f>IF(AND(AF$14&gt;=$E70,AF$14&lt;$E70+7),"◆","")</f>
        <v/>
      </c>
      <c r="AG70" s="21">
        <f>IF(AND(AG$14&gt;=$E70,AG$14&lt;$E70+7),"◆","")</f>
        <v/>
      </c>
      <c r="AH70" s="21">
        <f>IF(AND(AH$14&gt;=$E70,AH$14&lt;$E70+7),"◆","")</f>
        <v/>
      </c>
      <c r="AI70" s="21">
        <f>IF(AND(AI$14&gt;=$E70,AI$14&lt;$E70+7),"◆","")</f>
        <v/>
      </c>
      <c r="AJ70" s="21">
        <f>IF(AND(AJ$14&gt;=$E70,AJ$14&lt;$E70+7),"◆","")</f>
        <v/>
      </c>
      <c r="AK70" s="21">
        <f>IF(AND(AK$14&gt;=$E70,AK$14&lt;$E70+7),"◆","")</f>
        <v/>
      </c>
      <c r="AL70" s="21">
        <f>IF(AND(AL$14&gt;=$E70,AL$14&lt;$E70+7),"◆","")</f>
        <v/>
      </c>
      <c r="AM70" s="21">
        <f>IF(AND(AM$14&gt;=$E70,AM$14&lt;$E70+7),"◆","")</f>
        <v/>
      </c>
      <c r="AN70" s="21">
        <f>IF(AND(AN$14&gt;=$E70,AN$14&lt;$E70+7),"◆","")</f>
        <v/>
      </c>
      <c r="AO70" s="21">
        <f>IF(AND(AO$14&gt;=$E70,AO$14&lt;$E70+7),"◆","")</f>
        <v/>
      </c>
      <c r="AP70" s="21">
        <f>IF(AND(AP$14&gt;=$E70,AP$14&lt;$E70+7),"◆","")</f>
        <v/>
      </c>
      <c r="AQ70" s="21">
        <f>IF(AND(AQ$14&gt;=$E70,AQ$14&lt;$E70+7),"◆","")</f>
        <v/>
      </c>
      <c r="AR70" s="21">
        <f>IF(AND(AR$14&gt;=$E70,AR$14&lt;$E70+7),"◆","")</f>
        <v/>
      </c>
      <c r="AS70" s="21">
        <f>IF(AND(AS$14&gt;=$E70,AS$14&lt;$E70+7),"◆","")</f>
        <v/>
      </c>
      <c r="AT70" s="21">
        <f>IF(AND(AT$14&gt;=$E70,AT$14&lt;$E70+7),"◆","")</f>
        <v/>
      </c>
      <c r="AU70" s="21">
        <f>IF(AND(AU$14&gt;=$E70,AU$14&lt;$E70+7),"◆","")</f>
        <v/>
      </c>
      <c r="AV70" s="21">
        <f>IF(AND(AV$14&gt;=$E70,AV$14&lt;$E70+7),"◆","")</f>
        <v/>
      </c>
      <c r="AW70" s="21">
        <f>IF(AND(AW$14&gt;=$E70,AW$14&lt;$E70+7),"◆","")</f>
        <v/>
      </c>
      <c r="AX70" s="21">
        <f>IF(AND(AX$14&gt;=$E70,AX$14&lt;$E70+7),"◆","")</f>
        <v/>
      </c>
      <c r="AY70" s="21">
        <f>IF(AND(AY$14&gt;=$E70,AY$14&lt;$E70+7),"◆","")</f>
        <v/>
      </c>
      <c r="AZ70" s="21">
        <f>IF(AND(AZ$14&gt;=$E70,AZ$14&lt;$E70+7),"◆","")</f>
        <v/>
      </c>
      <c r="BA70" s="21">
        <f>IF(AND(BA$14&gt;=$E70,BA$14&lt;$E70+7),"◆","")</f>
        <v/>
      </c>
      <c r="BB70" s="21">
        <f>IF(AND(BB$14&gt;=$E70,BB$14&lt;$E70+7),"◆","")</f>
        <v/>
      </c>
      <c r="BC70" s="21">
        <f>IF(AND(BC$14&gt;=$E70,BC$14&lt;$E70+7),"◆","")</f>
        <v/>
      </c>
      <c r="BD70" s="21">
        <f>IF(AND(BD$14&gt;=$E70,BD$14&lt;$E70+7),"◆","")</f>
        <v/>
      </c>
      <c r="BE70" s="21">
        <f>IF(AND(BE$14&gt;=$E70,BE$14&lt;$E70+7),"◆","")</f>
        <v/>
      </c>
      <c r="BF70" s="21">
        <f>IF(AND(BF$14&gt;=$E70,BF$14&lt;$E70+7),"◆","")</f>
        <v/>
      </c>
      <c r="BG70" s="21">
        <f>IF(AND(BG$14&gt;=$E70,BG$14&lt;$E70+7),"◆","")</f>
        <v/>
      </c>
      <c r="BH70" s="21">
        <f>IF(AND(BH$14&gt;=$E70,BH$14&lt;$E70+7),"◆","")</f>
        <v/>
      </c>
      <c r="BI70" s="21">
        <f>IF(AND(BI$14&gt;=$E70,BI$14&lt;$E70+7),"◆","")</f>
        <v/>
      </c>
      <c r="BJ70" s="21">
        <f>IF(AND(BJ$14&gt;=$E70,BJ$14&lt;$E70+7),"◆","")</f>
        <v/>
      </c>
      <c r="BK70" s="21">
        <f>IF(AND(BK$14&gt;=$E70,BK$14&lt;$E70+7),"◆","")</f>
        <v/>
      </c>
      <c r="BL70" s="21">
        <f>IF(AND(BL$14&gt;=$E70,BL$14&lt;$E70+7),"◆","")</f>
        <v/>
      </c>
      <c r="BM70" s="21">
        <f>IF(AND(BM$14&gt;=$E70,BM$14&lt;$E70+7),"◆","")</f>
        <v/>
      </c>
      <c r="BN70" s="21">
        <f>IF(AND(BN$14&gt;=$E70,BN$14&lt;$E70+7),"◆","")</f>
        <v/>
      </c>
      <c r="BO70" s="21">
        <f>IF(AND(BO$14&gt;=$E70,BO$14&lt;$E70+7),"◆","")</f>
        <v/>
      </c>
      <c r="BP70" s="21">
        <f>IF(AND(BP$14&gt;=$E70,BP$14&lt;$E70+7),"◆","")</f>
        <v/>
      </c>
      <c r="BQ70" s="21">
        <f>IF(AND(BQ$14&gt;=$E70,BQ$14&lt;$E70+7),"◆","")</f>
        <v/>
      </c>
      <c r="BR70" s="21">
        <f>IF(AND(BR$14&gt;=$E70,BR$14&lt;$E70+7),"◆","")</f>
        <v/>
      </c>
      <c r="BS70" s="21">
        <f>IF(AND(BS$14&gt;=$E70,BS$14&lt;$E70+7),"◆","")</f>
        <v/>
      </c>
      <c r="BT70" s="21">
        <f>IF(AND(BT$14&gt;=$E70,BT$14&lt;$E70+7),"◆","")</f>
        <v/>
      </c>
      <c r="BU70" s="21">
        <f>IF(AND(BU$14&gt;=$E70,BU$14&lt;$E70+7),"◆","")</f>
        <v/>
      </c>
    </row>
    <row r="71" ht="14.5" customHeight="1">
      <c r="A71" s="16" t="inlineStr">
        <is>
          <t>8.4</t>
        </is>
      </c>
      <c r="B71" s="17" t="inlineStr">
        <is>
          <t>Flag Registration Complete</t>
        </is>
      </c>
      <c r="C71" s="16" t="inlineStr">
        <is>
          <t>Task</t>
        </is>
      </c>
      <c r="D71" s="18" t="n">
        <v>7</v>
      </c>
      <c r="E71" s="19" t="n">
        <v>46475</v>
      </c>
      <c r="F71" s="19">
        <f>E71+MAX(D71-1,0)</f>
        <v/>
      </c>
      <c r="G71" s="16" t="inlineStr">
        <is>
          <t>8.3</t>
        </is>
      </c>
      <c r="H71" s="20" t="n">
        <v>0</v>
      </c>
      <c r="I71" s="16" t="inlineStr">
        <is>
          <t>Project Mgr</t>
        </is>
      </c>
      <c r="J71" s="25" t="n"/>
      <c r="K71" s="25" t="n"/>
      <c r="L71" s="25" t="n"/>
      <c r="M71" s="25" t="n"/>
      <c r="N71" s="25" t="n"/>
      <c r="O71" s="25" t="n"/>
      <c r="P71" s="25" t="n"/>
      <c r="Q71" s="25" t="n"/>
      <c r="R71" s="25" t="n"/>
      <c r="S71" s="25" t="n"/>
      <c r="T71" s="25" t="n"/>
      <c r="U71" s="25" t="n"/>
      <c r="V71" s="25" t="n"/>
      <c r="W71" s="25" t="n"/>
      <c r="X71" s="25" t="n"/>
      <c r="Y71" s="25" t="n"/>
      <c r="Z71" s="25" t="n"/>
      <c r="AA71" s="25" t="n"/>
      <c r="AB71" s="25" t="n"/>
      <c r="AC71" s="25" t="n"/>
      <c r="AD71" s="25" t="n"/>
      <c r="AE71" s="25" t="n"/>
      <c r="AF71" s="25" t="n"/>
      <c r="AG71" s="25" t="n"/>
      <c r="AH71" s="25" t="n"/>
      <c r="AI71" s="25" t="n"/>
      <c r="AJ71" s="25" t="n"/>
      <c r="AK71" s="25" t="n"/>
      <c r="AL71" s="25" t="n"/>
      <c r="AM71" s="25" t="n"/>
      <c r="AN71" s="25" t="n"/>
      <c r="AO71" s="25" t="n"/>
      <c r="AP71" s="25" t="n"/>
      <c r="AQ71" s="25" t="n"/>
      <c r="AR71" s="25" t="n"/>
      <c r="AS71" s="25" t="n"/>
      <c r="AT71" s="25" t="n"/>
      <c r="AU71" s="25" t="n"/>
      <c r="AV71" s="25" t="n"/>
      <c r="AW71" s="25" t="n"/>
      <c r="AX71" s="25" t="n"/>
      <c r="AY71" s="25" t="n"/>
      <c r="AZ71" s="25" t="n"/>
      <c r="BA71" s="25" t="n"/>
      <c r="BB71" s="25" t="n"/>
      <c r="BC71" s="25" t="n"/>
      <c r="BD71" s="25" t="n"/>
      <c r="BE71" s="25" t="n"/>
      <c r="BF71" s="25" t="n"/>
      <c r="BG71" s="25" t="n"/>
      <c r="BH71" s="25" t="n"/>
      <c r="BI71" s="25" t="n"/>
      <c r="BJ71" s="25" t="n"/>
      <c r="BK71" s="25" t="n"/>
      <c r="BL71" s="25" t="n"/>
      <c r="BM71" s="25" t="n"/>
      <c r="BN71" s="25" t="n"/>
      <c r="BO71" s="25" t="n"/>
      <c r="BP71" s="25" t="n"/>
      <c r="BQ71" s="25" t="n"/>
      <c r="BR71" s="25" t="n"/>
      <c r="BS71" s="25" t="n"/>
      <c r="BT71" s="25" t="n"/>
      <c r="BU71" s="25" t="n"/>
    </row>
    <row r="73" ht="26" customHeight="1">
      <c r="A73" s="35" t="inlineStr">
        <is>
          <t>Legend:  ◆ Milestone   ·   Pale bar = planned duration (Start→Finish)   ·   Solid bar = completed portion (from % Complete)   ·   Live: edit Start Date, Duration or % Complete on any row and the chart updates automatically</t>
        </is>
      </c>
    </row>
    <row r="75" ht="26" customHeight="1">
      <c r="A75" s="36"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76" ht="16" customHeight="1">
      <c r="A76" s="37" t="inlineStr">
        <is>
          <t>Downloaded from https://project2-me.com/dokumanlar  ·  © Project2-me</t>
        </is>
      </c>
    </row>
  </sheetData>
  <mergeCells count="28">
    <mergeCell ref="C8:I8"/>
    <mergeCell ref="A11:B11"/>
    <mergeCell ref="A75:BU75"/>
    <mergeCell ref="A56:I56"/>
    <mergeCell ref="C7:I7"/>
    <mergeCell ref="A3:BU3"/>
    <mergeCell ref="A6:B6"/>
    <mergeCell ref="A2:BU2"/>
    <mergeCell ref="A7:B7"/>
    <mergeCell ref="A76:BU76"/>
    <mergeCell ref="A42:I42"/>
    <mergeCell ref="BP1:BU1"/>
    <mergeCell ref="A23:I23"/>
    <mergeCell ref="C6:I6"/>
    <mergeCell ref="A4:BU4"/>
    <mergeCell ref="A67:I67"/>
    <mergeCell ref="A31:I31"/>
    <mergeCell ref="C10:I10"/>
    <mergeCell ref="A8:B8"/>
    <mergeCell ref="A73:I73"/>
    <mergeCell ref="C9:I9"/>
    <mergeCell ref="A51:I51"/>
    <mergeCell ref="A1:BO1"/>
    <mergeCell ref="A10:B10"/>
    <mergeCell ref="A61:I61"/>
    <mergeCell ref="A9:B9"/>
    <mergeCell ref="C11:I11"/>
    <mergeCell ref="A16:I16"/>
  </mergeCells>
  <conditionalFormatting sqref="J17:BU22">
    <cfRule type="expression" priority="1" dxfId="0" stopIfTrue="0">
      <formula>AND(J$14&gt;=$E17,J$14&lt;$E17+$D17*$H17)</formula>
    </cfRule>
    <cfRule type="expression" priority="2" dxfId="1" stopIfTrue="0">
      <formula>AND(J$14&gt;=$E17,J$14&lt;$F17+1)</formula>
    </cfRule>
  </conditionalFormatting>
  <conditionalFormatting sqref="J24:BU30">
    <cfRule type="expression" priority="3" dxfId="2" stopIfTrue="0">
      <formula>AND(J$14&gt;=$E24,J$14&lt;$E24+$D24*$H24)</formula>
    </cfRule>
    <cfRule type="expression" priority="4" dxfId="3" stopIfTrue="0">
      <formula>AND(J$14&gt;=$E24,J$14&lt;$F24+1)</formula>
    </cfRule>
  </conditionalFormatting>
  <conditionalFormatting sqref="J32:BU41">
    <cfRule type="expression" priority="5" dxfId="4" stopIfTrue="0">
      <formula>AND(J$14&gt;=$E32,J$14&lt;$E32+$D32*$H32)</formula>
    </cfRule>
    <cfRule type="expression" priority="6" dxfId="5" stopIfTrue="0">
      <formula>AND(J$14&gt;=$E32,J$14&lt;$F32+1)</formula>
    </cfRule>
  </conditionalFormatting>
  <conditionalFormatting sqref="J43:BU50">
    <cfRule type="expression" priority="7" dxfId="6" stopIfTrue="0">
      <formula>AND(J$14&gt;=$E43,J$14&lt;$E43+$D43*$H43)</formula>
    </cfRule>
    <cfRule type="expression" priority="8" dxfId="7" stopIfTrue="0">
      <formula>AND(J$14&gt;=$E43,J$14&lt;$F43+1)</formula>
    </cfRule>
  </conditionalFormatting>
  <conditionalFormatting sqref="J52:BU55">
    <cfRule type="expression" priority="9" dxfId="8" stopIfTrue="0">
      <formula>AND(J$14&gt;=$E52,J$14&lt;$E52+$D52*$H52)</formula>
    </cfRule>
    <cfRule type="expression" priority="10" dxfId="9" stopIfTrue="0">
      <formula>AND(J$14&gt;=$E52,J$14&lt;$F52+1)</formula>
    </cfRule>
  </conditionalFormatting>
  <conditionalFormatting sqref="J57:BU60">
    <cfRule type="expression" priority="11" dxfId="10" stopIfTrue="0">
      <formula>AND(J$14&gt;=$E57,J$14&lt;$E57+$D57*$H57)</formula>
    </cfRule>
    <cfRule type="expression" priority="12" dxfId="11" stopIfTrue="0">
      <formula>AND(J$14&gt;=$E57,J$14&lt;$F57+1)</formula>
    </cfRule>
  </conditionalFormatting>
  <conditionalFormatting sqref="J62:BU66">
    <cfRule type="expression" priority="13" dxfId="12" stopIfTrue="0">
      <formula>AND(J$14&gt;=$E62,J$14&lt;$E62+$D62*$H62)</formula>
    </cfRule>
    <cfRule type="expression" priority="14" dxfId="13" stopIfTrue="0">
      <formula>AND(J$14&gt;=$E62,J$14&lt;$F62+1)</formula>
    </cfRule>
  </conditionalFormatting>
  <conditionalFormatting sqref="J68:BU71">
    <cfRule type="expression" priority="15" dxfId="14" stopIfTrue="0">
      <formula>AND(J$14&gt;=$E68,J$14&lt;$E68+$D68*$H68)</formula>
    </cfRule>
    <cfRule type="expression" priority="16" dxfId="15" stopIfTrue="0">
      <formula>AND(J$14&gt;=$E68,J$14&lt;$F68+1)</formula>
    </cfRule>
  </conditionalFormatting>
  <conditionalFormatting sqref="H16:H71">
    <cfRule type="dataBar" priority="17">
      <dataBar showValue="1">
        <cfvo type="num" val="0"/>
        <cfvo type="num" val="1"/>
        <color rgb="FF2E9E6B"/>
      </dataBar>
    </cfRule>
  </conditionalFormatting>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2026-08-06T11:11:08Z</dcterms:created>
  <dcterms:modified xmlns:dcterms="http://purl.org/dc/terms/" xmlns:xsi="http://www.w3.org/2001/XMLSchema-instance" xsi:type="dcterms:W3CDTF">2026-08-06T11:11:09Z</dcterms:modified>
</cp:coreProperties>
</file>