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lank" sheetId="2" state="visible" r:id="rId2"/>
    <sheet xmlns:r="http://schemas.openxmlformats.org/officeDocument/2006/relationships" name="Example (YP-48, illustrative)"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color rgb="0064748B"/>
      <sz val="9"/>
    </font>
    <font>
      <b val="1"/>
      <color rgb="00FFFFFF"/>
      <sz val="14"/>
    </font>
    <font>
      <i val="1"/>
      <color rgb="00FFFFFF"/>
      <sz val="9"/>
    </font>
    <font>
      <color rgb="0016222E"/>
      <sz val="11"/>
    </font>
    <font>
      <b val="1"/>
      <color rgb="000E2A47"/>
      <sz val="11"/>
    </font>
    <font>
      <b val="1"/>
      <color rgb="0016222E"/>
      <sz val="10"/>
    </font>
    <font>
      <b val="1"/>
      <color rgb="000E2A47"/>
      <sz val="10"/>
    </font>
    <font>
      <i val="1"/>
      <color rgb="0064748B"/>
      <sz val="9"/>
    </font>
    <font>
      <b val="1"/>
      <color rgb="00FFFFFF"/>
      <sz val="10"/>
    </font>
    <font>
      <color rgb="0016222E"/>
      <sz val="10"/>
    </font>
  </fonts>
  <fills count="6">
    <fill>
      <patternFill/>
    </fill>
    <fill>
      <patternFill patternType="gray125"/>
    </fill>
    <fill>
      <patternFill patternType="solid">
        <fgColor rgb="000E2A47"/>
      </patternFill>
    </fill>
    <fill>
      <patternFill patternType="solid">
        <fgColor rgb="00143A61"/>
      </patternFill>
    </fill>
    <fill>
      <patternFill patternType="solid">
        <fgColor rgb="00FFFFFF"/>
      </patternFill>
    </fill>
    <fill>
      <patternFill patternType="solid">
        <fgColor rgb="00F3F6F9"/>
      </patternFill>
    </fill>
  </fills>
  <borders count="4">
    <border>
      <left/>
      <right/>
      <top/>
      <bottom/>
      <diagonal/>
    </border>
    <border>
      <top style="thick">
        <color rgb="00E8772E"/>
      </top>
    </border>
    <border>
      <left/>
      <right/>
      <top style="thick">
        <color rgb="00E8772E"/>
      </top>
      <bottom/>
      <diagonal/>
    </border>
    <border>
      <left style="thin">
        <color rgb="00DCE3EB"/>
      </left>
      <right style="thin">
        <color rgb="00DCE3EB"/>
      </right>
      <top style="thin">
        <color rgb="00DCE3EB"/>
      </top>
      <bottom style="thin">
        <color rgb="00DCE3EB"/>
      </bottom>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wrapText="1"/>
    </xf>
    <xf numFmtId="0" fontId="5" fillId="0" borderId="0" applyAlignment="1" pivotButton="0" quotePrefix="0" xfId="0">
      <alignment wrapText="1"/>
    </xf>
    <xf numFmtId="0" fontId="0" fillId="0" borderId="2" pivotButton="0" quotePrefix="0" xfId="0"/>
    <xf numFmtId="0" fontId="6" fillId="0" borderId="0" applyAlignment="1" pivotButton="0" quotePrefix="0" xfId="0">
      <alignment horizontal="right" vertical="center" wrapText="1"/>
    </xf>
    <xf numFmtId="164" fontId="7" fillId="4" borderId="3" applyAlignment="1" pivotButton="0" quotePrefix="0" xfId="0">
      <alignment horizontal="center" vertical="center"/>
    </xf>
    <xf numFmtId="1" fontId="5" fillId="5" borderId="3" applyAlignment="1" pivotButton="0" quotePrefix="0" xfId="0">
      <alignment horizontal="center" vertical="center"/>
    </xf>
    <xf numFmtId="1" fontId="7" fillId="4" borderId="3" applyAlignment="1" pivotButton="0" quotePrefix="0" xfId="0">
      <alignment horizontal="center" vertical="center"/>
    </xf>
    <xf numFmtId="164" fontId="7" fillId="5" borderId="3" applyAlignment="1" pivotButton="0" quotePrefix="0" xfId="0">
      <alignment horizontal="center" vertical="center"/>
    </xf>
    <xf numFmtId="0" fontId="8" fillId="0" borderId="0" pivotButton="0" quotePrefix="0" xfId="0"/>
    <xf numFmtId="0" fontId="9" fillId="2" borderId="3" applyAlignment="1" pivotButton="0" quotePrefix="0" xfId="0">
      <alignment vertical="center" wrapText="1"/>
    </xf>
    <xf numFmtId="0" fontId="9" fillId="3" borderId="3" applyAlignment="1" pivotButton="0" quotePrefix="0" xfId="0">
      <alignment vertical="center" wrapText="1"/>
    </xf>
    <xf numFmtId="0" fontId="10" fillId="0" borderId="3" applyAlignment="1" pivotButton="0" quotePrefix="0" xfId="0">
      <alignment vertical="top" wrapText="1"/>
    </xf>
    <xf numFmtId="164" fontId="10" fillId="0" borderId="3" applyAlignment="1" pivotButton="0" quotePrefix="0" xfId="0">
      <alignment vertical="top" wrapText="1"/>
    </xf>
    <xf numFmtId="1" fontId="10" fillId="0" borderId="3" applyAlignment="1" pivotButton="0" quotePrefix="0" xfId="0">
      <alignment vertical="top" wrapText="1"/>
    </xf>
    <xf numFmtId="164" fontId="10" fillId="5" borderId="3" applyAlignment="1" pivotButton="0" quotePrefix="0" xfId="0">
      <alignment vertical="top" wrapText="1"/>
    </xf>
    <xf numFmtId="1" fontId="10" fillId="5" borderId="3" applyAlignment="1" pivotButton="0" quotePrefix="0" xfId="0">
      <alignment vertical="top" wrapText="1"/>
    </xf>
    <xf numFmtId="0" fontId="10" fillId="5" borderId="3" applyAlignment="1" pivotButton="0" quotePrefix="0" xfId="0">
      <alignment vertical="top" wrapText="1"/>
    </xf>
  </cellXfs>
  <cellStyles count="1">
    <cellStyle name="Normal" xfId="0" builtinId="0" hidden="0"/>
  </cellStyles>
  <dxfs count="5">
    <dxf>
      <font>
        <b val="1"/>
        <color rgb="00B4531A"/>
      </font>
      <fill>
        <patternFill patternType="solid">
          <fgColor rgb="00FBE3D2"/>
        </patternFill>
      </fill>
    </dxf>
    <dxf>
      <fill>
        <patternFill patternType="solid">
          <fgColor rgb="00FFF4E0"/>
        </patternFill>
      </fill>
    </dxf>
    <dxf>
      <fill>
        <patternFill patternType="solid">
          <fgColor rgb="00FBE3D2"/>
        </patternFill>
      </fill>
    </dxf>
    <dxf>
      <fill>
        <patternFill patternType="solid">
          <fgColor rgb="00E3EEF8"/>
        </patternFill>
      </fill>
    </dxf>
    <dxf>
      <fill>
        <patternFill patternType="solid">
          <fgColor rgb="00FDF1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A31"/>
  <sheetViews>
    <sheetView showGridLines="0" workbookViewId="0">
      <selection activeCell="A1" sqref="A1"/>
    </sheetView>
  </sheetViews>
  <sheetFormatPr baseColWidth="8" defaultRowHeight="15"/>
  <cols>
    <col width="125" customWidth="1" min="1" max="1"/>
  </cols>
  <sheetData>
    <row r="1" ht="30" customHeight="1">
      <c r="A1" s="1" t="inlineStr">
        <is>
          <t>TPL-SPM-T13  |  project2-me.com</t>
        </is>
      </c>
    </row>
    <row r="2" ht="26" customHeight="1">
      <c r="A2" s="2" t="inlineStr">
        <is>
          <t>Yacht Procurement Matrix and Long-Lead Tracker (T13)</t>
        </is>
      </c>
    </row>
    <row r="3" ht="30" customHeight="1">
      <c r="A3" s="3" t="inlineStr">
        <is>
          <t>Superyacht Project Management | Free PM Templates &amp; Documents for Yacht and Shipyard Projects</t>
        </is>
      </c>
    </row>
    <row r="5">
      <c r="A5" s="4" t="inlineStr">
        <is>
          <t>From project2-me.com, lesson: The Yacht Procurement Map: Yard Scope, Owner-Furnished Equipment and the Makers List.</t>
        </is>
      </c>
    </row>
    <row r="6">
      <c r="A6" s="4" t="inlineStr"/>
    </row>
    <row r="7">
      <c r="A7" s="5" t="inlineStr">
        <is>
          <t>What is in this file</t>
        </is>
      </c>
    </row>
    <row r="8">
      <c r="A8" s="4" t="inlineStr">
        <is>
          <t>Blank: the procurement matrix, 60 empty rows, with all formulas and counters.</t>
        </is>
      </c>
    </row>
    <row r="9">
      <c r="A9" s="4" t="inlineStr">
        <is>
          <t>Example (YP-48, illustrative): the 13-line matrix from the lesson, as at the end of month 15.</t>
        </is>
      </c>
    </row>
    <row r="10">
      <c r="A10" s="4" t="inlineStr"/>
    </row>
    <row r="11">
      <c r="A11" s="5" t="inlineStr">
        <is>
          <t>How to use it</t>
        </is>
      </c>
    </row>
    <row r="12">
      <c r="A12" s="4" t="inlineStr">
        <is>
          <t>One row per package or item that someone has to buy: yard scope, yard scope under an allowance, and owner-furnished equipment (OFE).</t>
        </is>
      </c>
    </row>
    <row r="13">
      <c r="A13" s="4" t="inlineStr">
        <is>
          <t>White cells are inputs, grey cells are formulas. Enter the 'As at' date, the contract delivery date and the yacht warranty length first.</t>
        </is>
      </c>
    </row>
    <row r="14">
      <c r="A14" s="4" t="inlineStr">
        <is>
          <t>Planned installation start and schedule float come from the master schedule (early start and total float of the task that needs the item).</t>
        </is>
      </c>
    </row>
    <row r="15">
      <c r="A15" s="4" t="inlineStr">
        <is>
          <t>Lead time is order to arrival at the yard, from the maker's confirmed quotation or production slot. The receipt buffer covers unloading, receipt inspection and preservation.</t>
        </is>
      </c>
    </row>
    <row r="16">
      <c r="A16" s="4" t="inlineStr">
        <is>
          <t>Latest safe order date = planned installation + float - receipt buffer - lead time. Ordering on that date uses all the float.</t>
        </is>
      </c>
    </row>
    <row r="17">
      <c r="A17" s="4" t="inlineStr">
        <is>
          <t>Order float = latest safe order date minus the order date. While the order is not placed, the 'As at' date is used, so the figure shrinks every day. Negative = the installation will start later than the schedule allows.</t>
        </is>
      </c>
    </row>
    <row r="18">
      <c r="A18" s="4" t="inlineStr">
        <is>
          <t>Delivery margin compares the forecast or actual arrival with the latest date the item can arrive (installation + float - buffer).</t>
        </is>
      </c>
    </row>
    <row r="19">
      <c r="A19" s="4" t="inlineStr">
        <is>
          <t>Interface data: the date the Yard needs weights, dimensions, foundation loads, power and data connections from the supplier. For owner-furnished items this is often the Owner's first real deadline, long before the item itself is needed.</t>
        </is>
      </c>
    </row>
    <row r="20">
      <c r="A20" s="4" t="inlineStr">
        <is>
          <t>Cover vs yacht warranty compares the maker's warranty end with the end of the yacht warranty. Negative = the maker's cover ends first. For yard-scope items that gap is the Yard's to manage under the contract; for OFE it is the Owner's.</t>
        </is>
      </c>
    </row>
    <row r="21">
      <c r="A21" s="4" t="inlineStr">
        <is>
          <t>Status reads, in order: installed, at yard, no order needed, not ordered (overdue / due / not yet), on order (delivery threatens float / late vs plan / on order).</t>
        </is>
      </c>
    </row>
    <row r="22">
      <c r="A22" s="4" t="inlineStr">
        <is>
          <t>Counters at the top: orders overdue, due within the warning period, ordered after the latest safe date, deliveries eating float, interface data overdue or late, delivered items without their certificate, FAT open points, warranty gaps.</t>
        </is>
      </c>
    </row>
    <row r="23">
      <c r="A23" s="4" t="inlineStr"/>
    </row>
    <row r="24">
      <c r="A24" s="5" t="inlineStr">
        <is>
          <t>About the example</t>
        </is>
      </c>
    </row>
    <row r="25">
      <c r="A25" s="4" t="inlineStr">
        <is>
          <t>Illustrative project: Project YP-48 is fictional. Its parameters are chosen from publicly reported industry ranges so the numbers are realistic, but no real yard, owner or yacht is described.</t>
        </is>
      </c>
    </row>
    <row r="26">
      <c r="A26" s="4" t="inlineStr">
        <is>
          <t>Dates use the YP-48 master schedule calendar: contract 2027-01-04, 22 working days per month, delivery 2029-07-16. The example is shown as at 2028-04-10 (end of month 15).</t>
        </is>
      </c>
    </row>
    <row r="27">
      <c r="A27" s="4" t="inlineStr">
        <is>
          <t>Lead times are PLACEHOLDERS, not maker data. For the six long-lead lines they reproduce the order-to-delivery spans of the YP-48 master schedule; for the other items they were chosen only to make the logic readable. Replace every one.</t>
        </is>
      </c>
    </row>
    <row r="28">
      <c r="A28" s="4" t="inlineStr">
        <is>
          <t>Makers and suppliers are generic (Maker P1, Tender builder T1). Warranty terms in the example are illustrative.</t>
        </is>
      </c>
    </row>
    <row r="29">
      <c r="A29" s="4" t="inlineStr">
        <is>
          <t>Classification society (Lloyd's Register) and flag (Cayman Islands) are illustrative choices of the series; the certificate column does not quote class rules. Confirm certificate requirements with class and the flag for your project.</t>
        </is>
      </c>
    </row>
    <row r="30">
      <c r="A30" s="4" t="inlineStr"/>
    </row>
    <row r="31">
      <c r="A31" s="5" t="inlineStr">
        <is>
          <t>This file is a planning aid, not legal advice. The contract, the makers list, class and the flag decide.</t>
        </is>
      </c>
    </row>
  </sheetData>
  <mergeCells count="2">
    <mergeCell ref="A3"/>
    <mergeCell ref="A2"/>
  </mergeCells>
  <pageMargins left="0.75" right="0.75" top="1" bottom="1" header="0.5" footer="0.5"/>
  <pageSetup orientation="landscape" paperSize="8"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F73"/>
  <sheetViews>
    <sheetView workbookViewId="0">
      <pane xSplit="2" ySplit="13" topLeftCell="C14"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3" customWidth="1" min="3" max="3"/>
    <col width="14" customWidth="1" min="4" max="4"/>
    <col width="22" customWidth="1" min="5" max="5"/>
    <col width="12" customWidth="1" min="6" max="6"/>
    <col width="22" customWidth="1" min="7" max="7"/>
    <col width="24" customWidth="1" min="8" max="8"/>
    <col width="22" customWidth="1" min="9" max="9"/>
    <col width="12" customWidth="1" min="10" max="10"/>
    <col width="12" customWidth="1" min="11" max="11"/>
    <col width="12" customWidth="1" min="12" max="12"/>
    <col width="10" customWidth="1" min="13" max="13"/>
    <col width="10" customWidth="1" min="14" max="14"/>
    <col width="9" customWidth="1" min="15" max="15"/>
    <col width="12" customWidth="1" min="16" max="16"/>
    <col width="12" customWidth="1" min="17" max="17"/>
    <col width="10" customWidth="1" min="18" max="18"/>
    <col width="12" customWidth="1" min="19" max="19"/>
    <col width="13" customWidth="1" min="20" max="20"/>
    <col width="12" customWidth="1" min="21" max="21"/>
    <col width="12" customWidth="1" min="22" max="22"/>
    <col width="10" customWidth="1" min="23" max="23"/>
    <col width="13" customWidth="1" min="24" max="24"/>
    <col width="12" customWidth="1" min="25" max="25"/>
    <col width="12" customWidth="1" min="26" max="26"/>
    <col width="9" customWidth="1" min="27" max="27"/>
    <col width="12" customWidth="1" min="28" max="28"/>
    <col width="11" customWidth="1" min="29" max="29"/>
    <col width="13" customWidth="1" min="30" max="30"/>
    <col width="22" customWidth="1" min="31" max="31"/>
    <col width="44" customWidth="1" min="32" max="32"/>
  </cols>
  <sheetData>
    <row r="1" ht="30" customHeight="1">
      <c r="AF1" s="1" t="inlineStr">
        <is>
          <t>TPL-SPM-T13  |  project2-me.com</t>
        </is>
      </c>
    </row>
    <row r="2" ht="26" customHeight="1">
      <c r="A2" s="2" t="inlineStr">
        <is>
          <t>Yacht Procurement Matrix and Long-Lead Tracker</t>
        </is>
      </c>
      <c r="B2" s="6" t="n"/>
      <c r="C2" s="6" t="n"/>
      <c r="D2" s="6" t="n"/>
      <c r="E2" s="6" t="n"/>
      <c r="F2" s="6" t="n"/>
      <c r="G2" s="6" t="n"/>
      <c r="H2" s="6" t="n"/>
      <c r="I2" s="6" t="n"/>
      <c r="J2" s="6" t="n"/>
      <c r="K2" s="6" t="n"/>
      <c r="L2" s="6" t="n"/>
      <c r="M2" s="6" t="n"/>
      <c r="N2" s="6" t="n"/>
      <c r="O2" s="6" t="n"/>
      <c r="P2" s="6" t="n"/>
      <c r="Q2" s="6" t="n"/>
      <c r="R2" s="6" t="n"/>
      <c r="S2" s="6" t="n"/>
      <c r="T2" s="6" t="n"/>
      <c r="U2" s="6" t="n"/>
      <c r="V2" s="6" t="n"/>
      <c r="W2" s="6" t="n"/>
      <c r="X2" s="6" t="n"/>
      <c r="Y2" s="6" t="n"/>
      <c r="Z2" s="6" t="n"/>
      <c r="AA2" s="6" t="n"/>
      <c r="AB2" s="6" t="n"/>
      <c r="AC2" s="6" t="n"/>
      <c r="AD2" s="6" t="n"/>
      <c r="AE2" s="6" t="n"/>
      <c r="AF2" s="6" t="n"/>
    </row>
    <row r="3" ht="30" customHeight="1">
      <c r="A3" s="3" t="inlineStr">
        <is>
          <t>Yard scope, allowances and owner-furnished equipment on one sheet: makers list, latest safe order date, FAT, delivery, certificate, installation and warranty.</t>
        </is>
      </c>
    </row>
    <row r="5" ht="26" customHeight="1">
      <c r="B5" s="7" t="inlineStr">
        <is>
          <t>As at (date)</t>
        </is>
      </c>
      <c r="C5" s="8" t="n"/>
      <c r="E5" s="7" t="inlineStr">
        <is>
          <t>Lines</t>
        </is>
      </c>
      <c r="G5" s="9">
        <f>COUNTA($B$14:$B$73)</f>
        <v/>
      </c>
      <c r="I5" s="7" t="inlineStr">
        <is>
          <t>Orders due soon</t>
        </is>
      </c>
      <c r="K5" s="9">
        <f>COUNTIF($AE$14:$AE$73,"Order due")</f>
        <v/>
      </c>
      <c r="M5" s="7" t="inlineStr">
        <is>
          <t>Interface data received late</t>
        </is>
      </c>
      <c r="O5" s="9">
        <f>COUNTIF($AD$14:$AD$73,"Received late")</f>
        <v/>
      </c>
    </row>
    <row r="6" ht="26" customHeight="1">
      <c r="B6" s="7" t="inlineStr">
        <is>
          <t>Contract delivery date</t>
        </is>
      </c>
      <c r="C6" s="8" t="n"/>
      <c r="E6" s="7" t="inlineStr">
        <is>
          <t>Owner-furnished (OFE) lines</t>
        </is>
      </c>
      <c r="G6" s="9">
        <f>COUNTIF($D$14:$D$73,"Owner (OFE)")</f>
        <v/>
      </c>
      <c r="I6" s="7" t="inlineStr">
        <is>
          <t>Ordered after latest safe date</t>
        </is>
      </c>
      <c r="K6" s="9">
        <f>SUMPRODUCT(ISNUMBER($Q$14:$Q$73)*ISNUMBER($P$14:$P$73)*($Q$14:$Q$73&gt;$P$14:$P$73))</f>
        <v/>
      </c>
      <c r="M6" s="7" t="inlineStr">
        <is>
          <t>Delivered, certificate pending</t>
        </is>
      </c>
      <c r="O6" s="9">
        <f>COUNTIFS($V$14:$V$73,"&lt;&gt;",$X$14:$X$73,"Pending")</f>
        <v/>
      </c>
    </row>
    <row r="7" ht="26" customHeight="1">
      <c r="B7" s="7" t="inlineStr">
        <is>
          <t>Yacht warranty (months)</t>
        </is>
      </c>
      <c r="C7" s="10" t="n">
        <v>12</v>
      </c>
      <c r="E7" s="7" t="inlineStr">
        <is>
          <t>Allowance lines</t>
        </is>
      </c>
      <c r="G7" s="9">
        <f>COUNTIF($D$14:$D$73,"Yard (allowance)")</f>
        <v/>
      </c>
      <c r="I7" s="7" t="inlineStr">
        <is>
          <t>Deliveries eating float</t>
        </is>
      </c>
      <c r="K7" s="9">
        <f>COUNTIF($AE$14:$AE$73,"Delivery threatens float")</f>
        <v/>
      </c>
      <c r="M7" s="7" t="inlineStr">
        <is>
          <t>FAT open points or fail</t>
        </is>
      </c>
      <c r="O7" s="9">
        <f>COUNTIF($T$14:$T$73,"Pass with open points")+COUNTIF($T$14:$T$73,"Fail")</f>
        <v/>
      </c>
    </row>
    <row r="8" ht="26" customHeight="1">
      <c r="B8" s="7" t="inlineStr">
        <is>
          <t>Warn when order is due within (days)</t>
        </is>
      </c>
      <c r="C8" s="10" t="n">
        <v>30</v>
      </c>
      <c r="E8" s="7" t="inlineStr">
        <is>
          <t>Orders overdue</t>
        </is>
      </c>
      <c r="G8" s="9">
        <f>COUNTIF($AE$14:$AE$73,"ORDER OVERDUE")</f>
        <v/>
      </c>
      <c r="I8" s="7" t="inlineStr">
        <is>
          <t>Interface data overdue</t>
        </is>
      </c>
      <c r="K8" s="9">
        <f>COUNTIF($AD$14:$AD$73,"Overdue")</f>
        <v/>
      </c>
      <c r="M8" s="7" t="inlineStr">
        <is>
          <t>Maker warranty short of yacht warranty</t>
        </is>
      </c>
      <c r="O8" s="9">
        <f>COUNTIF($AC$14:$AC$73,"&lt;0")</f>
        <v/>
      </c>
    </row>
    <row r="9" ht="26" customHeight="1">
      <c r="B9" s="7" t="inlineStr">
        <is>
          <t>Yacht warranty ends</t>
        </is>
      </c>
      <c r="C9" s="11">
        <f>IF(C6="","",EDATE(C6,C7))</f>
        <v/>
      </c>
    </row>
    <row r="11">
      <c r="A11" s="12" t="inlineStr">
        <is>
          <t>White cells are inputs; blue-grey headers and grey cells are formulas. Latest safe order date = planned installation + float - receipt buffer - lead time. Order float uses the order date, or the 'As at' date while the order is not placed.</t>
        </is>
      </c>
    </row>
    <row r="12">
      <c r="A12" s="12" t="inlineStr">
        <is>
          <t>Lead times must come from the maker's confirmed quotation or production slot. In the example sheet they are placeholders.</t>
        </is>
      </c>
    </row>
    <row r="13" ht="62" customHeight="1">
      <c r="A13" s="13" t="inlineStr">
        <is>
          <t>No</t>
        </is>
      </c>
      <c r="B13" s="13" t="inlineStr">
        <is>
          <t>Package / item</t>
        </is>
      </c>
      <c r="C13" s="13" t="inlineStr">
        <is>
          <t>WBS / schedule activity</t>
        </is>
      </c>
      <c r="D13" s="13" t="inlineStr">
        <is>
          <t>Scope owner</t>
        </is>
      </c>
      <c r="E13" s="13" t="inlineStr">
        <is>
          <t>Makers list entry</t>
        </is>
      </c>
      <c r="F13" s="13" t="inlineStr">
        <is>
          <t>"Or equal" allowed?</t>
        </is>
      </c>
      <c r="G13" s="13" t="inlineStr">
        <is>
          <t>Supplier / maker (as ordered)</t>
        </is>
      </c>
      <c r="H13" s="13" t="inlineStr">
        <is>
          <t>Class / flag certificate required</t>
        </is>
      </c>
      <c r="I13" s="13" t="inlineStr">
        <is>
          <t>Warrants the item to the Owner</t>
        </is>
      </c>
      <c r="J13" s="13" t="inlineStr">
        <is>
          <t>Interface data needed by</t>
        </is>
      </c>
      <c r="K13" s="13" t="inlineStr">
        <is>
          <t>Interface data received</t>
        </is>
      </c>
      <c r="L13" s="13" t="inlineStr">
        <is>
          <t>Planned installation start</t>
        </is>
      </c>
      <c r="M13" s="13" t="inlineStr">
        <is>
          <t>Schedule float at installation (days)</t>
        </is>
      </c>
      <c r="N13" s="13" t="inlineStr">
        <is>
          <t>Lead time, order to yard (days)</t>
        </is>
      </c>
      <c r="O13" s="13" t="inlineStr">
        <is>
          <t>Receipt buffer (days)</t>
        </is>
      </c>
      <c r="P13" s="14" t="inlineStr">
        <is>
          <t>Latest safe order date</t>
        </is>
      </c>
      <c r="Q13" s="13" t="inlineStr">
        <is>
          <t>Order placed (date or n/a)</t>
        </is>
      </c>
      <c r="R13" s="14" t="inlineStr">
        <is>
          <t>Order float (days)</t>
        </is>
      </c>
      <c r="S13" s="13" t="inlineStr">
        <is>
          <t>FAT date (planned or actual)</t>
        </is>
      </c>
      <c r="T13" s="13" t="inlineStr">
        <is>
          <t>FAT result</t>
        </is>
      </c>
      <c r="U13" s="13" t="inlineStr">
        <is>
          <t>Delivery to yard, forecast</t>
        </is>
      </c>
      <c r="V13" s="13" t="inlineStr">
        <is>
          <t>Delivery to yard, actual</t>
        </is>
      </c>
      <c r="W13" s="14" t="inlineStr">
        <is>
          <t>Delivery margin (days)</t>
        </is>
      </c>
      <c r="X13" s="13" t="inlineStr">
        <is>
          <t>Class / flag certificate status</t>
        </is>
      </c>
      <c r="Y13" s="13" t="inlineStr">
        <is>
          <t>Installation started</t>
        </is>
      </c>
      <c r="Z13" s="13" t="inlineStr">
        <is>
          <t>Maker warranty start</t>
        </is>
      </c>
      <c r="AA13" s="13" t="inlineStr">
        <is>
          <t>Maker warranty (months)</t>
        </is>
      </c>
      <c r="AB13" s="14" t="inlineStr">
        <is>
          <t>Maker warranty ends</t>
        </is>
      </c>
      <c r="AC13" s="14" t="inlineStr">
        <is>
          <t>Cover vs yacht warranty (days)</t>
        </is>
      </c>
      <c r="AD13" s="14" t="inlineStr">
        <is>
          <t>Interface data</t>
        </is>
      </c>
      <c r="AE13" s="14" t="inlineStr">
        <is>
          <t>Status</t>
        </is>
      </c>
      <c r="AF13" s="13" t="inlineStr">
        <is>
          <t>Owner-side action / notes</t>
        </is>
      </c>
    </row>
    <row r="14" ht="30" customHeight="1">
      <c r="A14" s="15" t="n"/>
      <c r="B14" s="15" t="n"/>
      <c r="C14" s="15" t="n"/>
      <c r="D14" s="15" t="n"/>
      <c r="E14" s="15" t="n"/>
      <c r="F14" s="15" t="n"/>
      <c r="G14" s="15" t="n"/>
      <c r="H14" s="15" t="n"/>
      <c r="I14" s="15" t="n"/>
      <c r="J14" s="16" t="n"/>
      <c r="K14" s="16" t="n"/>
      <c r="L14" s="16" t="n"/>
      <c r="M14" s="17" t="n"/>
      <c r="N14" s="17" t="n"/>
      <c r="O14" s="17" t="n"/>
      <c r="P14" s="18">
        <f>IF(OR(B14="",L14="",N14=""),"",L14+M14-O14-N14)</f>
        <v/>
      </c>
      <c r="Q14" s="16" t="n"/>
      <c r="R14" s="19">
        <f>IF(P14="","",IF(ISNUMBER(Q14),P14-Q14,IF(Q14="n/a","",P14-$C$5)))</f>
        <v/>
      </c>
      <c r="S14" s="16" t="n"/>
      <c r="T14" s="15" t="n"/>
      <c r="U14" s="16" t="n"/>
      <c r="V14" s="16" t="n"/>
      <c r="W14" s="19">
        <f>IF(OR(L14="",AND(U14="",V14="")),"",(L14+M14-O14)-IF(V14&lt;&gt;"",V14,U14))</f>
        <v/>
      </c>
      <c r="X14" s="15" t="n"/>
      <c r="Y14" s="16" t="n"/>
      <c r="Z14" s="16" t="n"/>
      <c r="AA14" s="17" t="n"/>
      <c r="AB14" s="18">
        <f>IF(OR(Z14="",AA14=""),"",EDATE(Z14,AA14))</f>
        <v/>
      </c>
      <c r="AC14" s="19">
        <f>IF(OR(AB14="",$C$9=""),"",AB14-$C$9)</f>
        <v/>
      </c>
      <c r="AD14" s="20">
        <f>IF(OR(B14="",J14=""),"",IF(K14="",IF($C$5&gt;J14,"Overdue","Awaited"),IF(K14&gt;J14,"Received late","Received")))</f>
        <v/>
      </c>
      <c r="AE14" s="20">
        <f>IF(B14="","",IF(Y14&lt;&gt;"","Installing / installed",IF(V14&lt;&gt;"","At yard",IF(Q14="n/a","No order needed",IF(NOT(ISNUMBER(Q14)),IF(P14="","Lead time not set",IF($C$5&gt;P14,"ORDER OVERDUE",IF(P14-$C$5&lt;=$C$8,"Order due","Not yet ordered"))),IF(U14="","On order, no delivery date",IF(U14&gt;L14+M14-O14,"Delivery threatens float",IF(U14&gt;L14-O14,"Late vs plan, within float","On order"))))))))</f>
        <v/>
      </c>
      <c r="AF14" s="15" t="n"/>
    </row>
    <row r="15" ht="30" customHeight="1">
      <c r="A15" s="15" t="n"/>
      <c r="B15" s="15" t="n"/>
      <c r="C15" s="15" t="n"/>
      <c r="D15" s="15" t="n"/>
      <c r="E15" s="15" t="n"/>
      <c r="F15" s="15" t="n"/>
      <c r="G15" s="15" t="n"/>
      <c r="H15" s="15" t="n"/>
      <c r="I15" s="15" t="n"/>
      <c r="J15" s="16" t="n"/>
      <c r="K15" s="16" t="n"/>
      <c r="L15" s="16" t="n"/>
      <c r="M15" s="17" t="n"/>
      <c r="N15" s="17" t="n"/>
      <c r="O15" s="17" t="n"/>
      <c r="P15" s="18">
        <f>IF(OR(B15="",L15="",N15=""),"",L15+M15-O15-N15)</f>
        <v/>
      </c>
      <c r="Q15" s="16" t="n"/>
      <c r="R15" s="19">
        <f>IF(P15="","",IF(ISNUMBER(Q15),P15-Q15,IF(Q15="n/a","",P15-$C$5)))</f>
        <v/>
      </c>
      <c r="S15" s="16" t="n"/>
      <c r="T15" s="15" t="n"/>
      <c r="U15" s="16" t="n"/>
      <c r="V15" s="16" t="n"/>
      <c r="W15" s="19">
        <f>IF(OR(L15="",AND(U15="",V15="")),"",(L15+M15-O15)-IF(V15&lt;&gt;"",V15,U15))</f>
        <v/>
      </c>
      <c r="X15" s="15" t="n"/>
      <c r="Y15" s="16" t="n"/>
      <c r="Z15" s="16" t="n"/>
      <c r="AA15" s="17" t="n"/>
      <c r="AB15" s="18">
        <f>IF(OR(Z15="",AA15=""),"",EDATE(Z15,AA15))</f>
        <v/>
      </c>
      <c r="AC15" s="19">
        <f>IF(OR(AB15="",$C$9=""),"",AB15-$C$9)</f>
        <v/>
      </c>
      <c r="AD15" s="20">
        <f>IF(OR(B15="",J15=""),"",IF(K15="",IF($C$5&gt;J15,"Overdue","Awaited"),IF(K15&gt;J15,"Received late","Received")))</f>
        <v/>
      </c>
      <c r="AE15" s="20">
        <f>IF(B15="","",IF(Y15&lt;&gt;"","Installing / installed",IF(V15&lt;&gt;"","At yard",IF(Q15="n/a","No order needed",IF(NOT(ISNUMBER(Q15)),IF(P15="","Lead time not set",IF($C$5&gt;P15,"ORDER OVERDUE",IF(P15-$C$5&lt;=$C$8,"Order due","Not yet ordered"))),IF(U15="","On order, no delivery date",IF(U15&gt;L15+M15-O15,"Delivery threatens float",IF(U15&gt;L15-O15,"Late vs plan, within float","On order"))))))))</f>
        <v/>
      </c>
      <c r="AF15" s="15" t="n"/>
    </row>
    <row r="16" ht="30" customHeight="1">
      <c r="A16" s="15" t="n"/>
      <c r="B16" s="15" t="n"/>
      <c r="C16" s="15" t="n"/>
      <c r="D16" s="15" t="n"/>
      <c r="E16" s="15" t="n"/>
      <c r="F16" s="15" t="n"/>
      <c r="G16" s="15" t="n"/>
      <c r="H16" s="15" t="n"/>
      <c r="I16" s="15" t="n"/>
      <c r="J16" s="16" t="n"/>
      <c r="K16" s="16" t="n"/>
      <c r="L16" s="16" t="n"/>
      <c r="M16" s="17" t="n"/>
      <c r="N16" s="17" t="n"/>
      <c r="O16" s="17" t="n"/>
      <c r="P16" s="18">
        <f>IF(OR(B16="",L16="",N16=""),"",L16+M16-O16-N16)</f>
        <v/>
      </c>
      <c r="Q16" s="16" t="n"/>
      <c r="R16" s="19">
        <f>IF(P16="","",IF(ISNUMBER(Q16),P16-Q16,IF(Q16="n/a","",P16-$C$5)))</f>
        <v/>
      </c>
      <c r="S16" s="16" t="n"/>
      <c r="T16" s="15" t="n"/>
      <c r="U16" s="16" t="n"/>
      <c r="V16" s="16" t="n"/>
      <c r="W16" s="19">
        <f>IF(OR(L16="",AND(U16="",V16="")),"",(L16+M16-O16)-IF(V16&lt;&gt;"",V16,U16))</f>
        <v/>
      </c>
      <c r="X16" s="15" t="n"/>
      <c r="Y16" s="16" t="n"/>
      <c r="Z16" s="16" t="n"/>
      <c r="AA16" s="17" t="n"/>
      <c r="AB16" s="18">
        <f>IF(OR(Z16="",AA16=""),"",EDATE(Z16,AA16))</f>
        <v/>
      </c>
      <c r="AC16" s="19">
        <f>IF(OR(AB16="",$C$9=""),"",AB16-$C$9)</f>
        <v/>
      </c>
      <c r="AD16" s="20">
        <f>IF(OR(B16="",J16=""),"",IF(K16="",IF($C$5&gt;J16,"Overdue","Awaited"),IF(K16&gt;J16,"Received late","Received")))</f>
        <v/>
      </c>
      <c r="AE16" s="20">
        <f>IF(B16="","",IF(Y16&lt;&gt;"","Installing / installed",IF(V16&lt;&gt;"","At yard",IF(Q16="n/a","No order needed",IF(NOT(ISNUMBER(Q16)),IF(P16="","Lead time not set",IF($C$5&gt;P16,"ORDER OVERDUE",IF(P16-$C$5&lt;=$C$8,"Order due","Not yet ordered"))),IF(U16="","On order, no delivery date",IF(U16&gt;L16+M16-O16,"Delivery threatens float",IF(U16&gt;L16-O16,"Late vs plan, within float","On order"))))))))</f>
        <v/>
      </c>
      <c r="AF16" s="15" t="n"/>
    </row>
    <row r="17" ht="30" customHeight="1">
      <c r="A17" s="15" t="n"/>
      <c r="B17" s="15" t="n"/>
      <c r="C17" s="15" t="n"/>
      <c r="D17" s="15" t="n"/>
      <c r="E17" s="15" t="n"/>
      <c r="F17" s="15" t="n"/>
      <c r="G17" s="15" t="n"/>
      <c r="H17" s="15" t="n"/>
      <c r="I17" s="15" t="n"/>
      <c r="J17" s="16" t="n"/>
      <c r="K17" s="16" t="n"/>
      <c r="L17" s="16" t="n"/>
      <c r="M17" s="17" t="n"/>
      <c r="N17" s="17" t="n"/>
      <c r="O17" s="17" t="n"/>
      <c r="P17" s="18">
        <f>IF(OR(B17="",L17="",N17=""),"",L17+M17-O17-N17)</f>
        <v/>
      </c>
      <c r="Q17" s="16" t="n"/>
      <c r="R17" s="19">
        <f>IF(P17="","",IF(ISNUMBER(Q17),P17-Q17,IF(Q17="n/a","",P17-$C$5)))</f>
        <v/>
      </c>
      <c r="S17" s="16" t="n"/>
      <c r="T17" s="15" t="n"/>
      <c r="U17" s="16" t="n"/>
      <c r="V17" s="16" t="n"/>
      <c r="W17" s="19">
        <f>IF(OR(L17="",AND(U17="",V17="")),"",(L17+M17-O17)-IF(V17&lt;&gt;"",V17,U17))</f>
        <v/>
      </c>
      <c r="X17" s="15" t="n"/>
      <c r="Y17" s="16" t="n"/>
      <c r="Z17" s="16" t="n"/>
      <c r="AA17" s="17" t="n"/>
      <c r="AB17" s="18">
        <f>IF(OR(Z17="",AA17=""),"",EDATE(Z17,AA17))</f>
        <v/>
      </c>
      <c r="AC17" s="19">
        <f>IF(OR(AB17="",$C$9=""),"",AB17-$C$9)</f>
        <v/>
      </c>
      <c r="AD17" s="20">
        <f>IF(OR(B17="",J17=""),"",IF(K17="",IF($C$5&gt;J17,"Overdue","Awaited"),IF(K17&gt;J17,"Received late","Received")))</f>
        <v/>
      </c>
      <c r="AE17" s="20">
        <f>IF(B17="","",IF(Y17&lt;&gt;"","Installing / installed",IF(V17&lt;&gt;"","At yard",IF(Q17="n/a","No order needed",IF(NOT(ISNUMBER(Q17)),IF(P17="","Lead time not set",IF($C$5&gt;P17,"ORDER OVERDUE",IF(P17-$C$5&lt;=$C$8,"Order due","Not yet ordered"))),IF(U17="","On order, no delivery date",IF(U17&gt;L17+M17-O17,"Delivery threatens float",IF(U17&gt;L17-O17,"Late vs plan, within float","On order"))))))))</f>
        <v/>
      </c>
      <c r="AF17" s="15" t="n"/>
    </row>
    <row r="18" ht="30" customHeight="1">
      <c r="A18" s="15" t="n"/>
      <c r="B18" s="15" t="n"/>
      <c r="C18" s="15" t="n"/>
      <c r="D18" s="15" t="n"/>
      <c r="E18" s="15" t="n"/>
      <c r="F18" s="15" t="n"/>
      <c r="G18" s="15" t="n"/>
      <c r="H18" s="15" t="n"/>
      <c r="I18" s="15" t="n"/>
      <c r="J18" s="16" t="n"/>
      <c r="K18" s="16" t="n"/>
      <c r="L18" s="16" t="n"/>
      <c r="M18" s="17" t="n"/>
      <c r="N18" s="17" t="n"/>
      <c r="O18" s="17" t="n"/>
      <c r="P18" s="18">
        <f>IF(OR(B18="",L18="",N18=""),"",L18+M18-O18-N18)</f>
        <v/>
      </c>
      <c r="Q18" s="16" t="n"/>
      <c r="R18" s="19">
        <f>IF(P18="","",IF(ISNUMBER(Q18),P18-Q18,IF(Q18="n/a","",P18-$C$5)))</f>
        <v/>
      </c>
      <c r="S18" s="16" t="n"/>
      <c r="T18" s="15" t="n"/>
      <c r="U18" s="16" t="n"/>
      <c r="V18" s="16" t="n"/>
      <c r="W18" s="19">
        <f>IF(OR(L18="",AND(U18="",V18="")),"",(L18+M18-O18)-IF(V18&lt;&gt;"",V18,U18))</f>
        <v/>
      </c>
      <c r="X18" s="15" t="n"/>
      <c r="Y18" s="16" t="n"/>
      <c r="Z18" s="16" t="n"/>
      <c r="AA18" s="17" t="n"/>
      <c r="AB18" s="18">
        <f>IF(OR(Z18="",AA18=""),"",EDATE(Z18,AA18))</f>
        <v/>
      </c>
      <c r="AC18" s="19">
        <f>IF(OR(AB18="",$C$9=""),"",AB18-$C$9)</f>
        <v/>
      </c>
      <c r="AD18" s="20">
        <f>IF(OR(B18="",J18=""),"",IF(K18="",IF($C$5&gt;J18,"Overdue","Awaited"),IF(K18&gt;J18,"Received late","Received")))</f>
        <v/>
      </c>
      <c r="AE18" s="20">
        <f>IF(B18="","",IF(Y18&lt;&gt;"","Installing / installed",IF(V18&lt;&gt;"","At yard",IF(Q18="n/a","No order needed",IF(NOT(ISNUMBER(Q18)),IF(P18="","Lead time not set",IF($C$5&gt;P18,"ORDER OVERDUE",IF(P18-$C$5&lt;=$C$8,"Order due","Not yet ordered"))),IF(U18="","On order, no delivery date",IF(U18&gt;L18+M18-O18,"Delivery threatens float",IF(U18&gt;L18-O18,"Late vs plan, within float","On order"))))))))</f>
        <v/>
      </c>
      <c r="AF18" s="15" t="n"/>
    </row>
    <row r="19" ht="30" customHeight="1">
      <c r="A19" s="15" t="n"/>
      <c r="B19" s="15" t="n"/>
      <c r="C19" s="15" t="n"/>
      <c r="D19" s="15" t="n"/>
      <c r="E19" s="15" t="n"/>
      <c r="F19" s="15" t="n"/>
      <c r="G19" s="15" t="n"/>
      <c r="H19" s="15" t="n"/>
      <c r="I19" s="15" t="n"/>
      <c r="J19" s="16" t="n"/>
      <c r="K19" s="16" t="n"/>
      <c r="L19" s="16" t="n"/>
      <c r="M19" s="17" t="n"/>
      <c r="N19" s="17" t="n"/>
      <c r="O19" s="17" t="n"/>
      <c r="P19" s="18">
        <f>IF(OR(B19="",L19="",N19=""),"",L19+M19-O19-N19)</f>
        <v/>
      </c>
      <c r="Q19" s="16" t="n"/>
      <c r="R19" s="19">
        <f>IF(P19="","",IF(ISNUMBER(Q19),P19-Q19,IF(Q19="n/a","",P19-$C$5)))</f>
        <v/>
      </c>
      <c r="S19" s="16" t="n"/>
      <c r="T19" s="15" t="n"/>
      <c r="U19" s="16" t="n"/>
      <c r="V19" s="16" t="n"/>
      <c r="W19" s="19">
        <f>IF(OR(L19="",AND(U19="",V19="")),"",(L19+M19-O19)-IF(V19&lt;&gt;"",V19,U19))</f>
        <v/>
      </c>
      <c r="X19" s="15" t="n"/>
      <c r="Y19" s="16" t="n"/>
      <c r="Z19" s="16" t="n"/>
      <c r="AA19" s="17" t="n"/>
      <c r="AB19" s="18">
        <f>IF(OR(Z19="",AA19=""),"",EDATE(Z19,AA19))</f>
        <v/>
      </c>
      <c r="AC19" s="19">
        <f>IF(OR(AB19="",$C$9=""),"",AB19-$C$9)</f>
        <v/>
      </c>
      <c r="AD19" s="20">
        <f>IF(OR(B19="",J19=""),"",IF(K19="",IF($C$5&gt;J19,"Overdue","Awaited"),IF(K19&gt;J19,"Received late","Received")))</f>
        <v/>
      </c>
      <c r="AE19" s="20">
        <f>IF(B19="","",IF(Y19&lt;&gt;"","Installing / installed",IF(V19&lt;&gt;"","At yard",IF(Q19="n/a","No order needed",IF(NOT(ISNUMBER(Q19)),IF(P19="","Lead time not set",IF($C$5&gt;P19,"ORDER OVERDUE",IF(P19-$C$5&lt;=$C$8,"Order due","Not yet ordered"))),IF(U19="","On order, no delivery date",IF(U19&gt;L19+M19-O19,"Delivery threatens float",IF(U19&gt;L19-O19,"Late vs plan, within float","On order"))))))))</f>
        <v/>
      </c>
      <c r="AF19" s="15" t="n"/>
    </row>
    <row r="20" ht="30" customHeight="1">
      <c r="A20" s="15" t="n"/>
      <c r="B20" s="15" t="n"/>
      <c r="C20" s="15" t="n"/>
      <c r="D20" s="15" t="n"/>
      <c r="E20" s="15" t="n"/>
      <c r="F20" s="15" t="n"/>
      <c r="G20" s="15" t="n"/>
      <c r="H20" s="15" t="n"/>
      <c r="I20" s="15" t="n"/>
      <c r="J20" s="16" t="n"/>
      <c r="K20" s="16" t="n"/>
      <c r="L20" s="16" t="n"/>
      <c r="M20" s="17" t="n"/>
      <c r="N20" s="17" t="n"/>
      <c r="O20" s="17" t="n"/>
      <c r="P20" s="18">
        <f>IF(OR(B20="",L20="",N20=""),"",L20+M20-O20-N20)</f>
        <v/>
      </c>
      <c r="Q20" s="16" t="n"/>
      <c r="R20" s="19">
        <f>IF(P20="","",IF(ISNUMBER(Q20),P20-Q20,IF(Q20="n/a","",P20-$C$5)))</f>
        <v/>
      </c>
      <c r="S20" s="16" t="n"/>
      <c r="T20" s="15" t="n"/>
      <c r="U20" s="16" t="n"/>
      <c r="V20" s="16" t="n"/>
      <c r="W20" s="19">
        <f>IF(OR(L20="",AND(U20="",V20="")),"",(L20+M20-O20)-IF(V20&lt;&gt;"",V20,U20))</f>
        <v/>
      </c>
      <c r="X20" s="15" t="n"/>
      <c r="Y20" s="16" t="n"/>
      <c r="Z20" s="16" t="n"/>
      <c r="AA20" s="17" t="n"/>
      <c r="AB20" s="18">
        <f>IF(OR(Z20="",AA20=""),"",EDATE(Z20,AA20))</f>
        <v/>
      </c>
      <c r="AC20" s="19">
        <f>IF(OR(AB20="",$C$9=""),"",AB20-$C$9)</f>
        <v/>
      </c>
      <c r="AD20" s="20">
        <f>IF(OR(B20="",J20=""),"",IF(K20="",IF($C$5&gt;J20,"Overdue","Awaited"),IF(K20&gt;J20,"Received late","Received")))</f>
        <v/>
      </c>
      <c r="AE20" s="20">
        <f>IF(B20="","",IF(Y20&lt;&gt;"","Installing / installed",IF(V20&lt;&gt;"","At yard",IF(Q20="n/a","No order needed",IF(NOT(ISNUMBER(Q20)),IF(P20="","Lead time not set",IF($C$5&gt;P20,"ORDER OVERDUE",IF(P20-$C$5&lt;=$C$8,"Order due","Not yet ordered"))),IF(U20="","On order, no delivery date",IF(U20&gt;L20+M20-O20,"Delivery threatens float",IF(U20&gt;L20-O20,"Late vs plan, within float","On order"))))))))</f>
        <v/>
      </c>
      <c r="AF20" s="15" t="n"/>
    </row>
    <row r="21" ht="30" customHeight="1">
      <c r="A21" s="15" t="n"/>
      <c r="B21" s="15" t="n"/>
      <c r="C21" s="15" t="n"/>
      <c r="D21" s="15" t="n"/>
      <c r="E21" s="15" t="n"/>
      <c r="F21" s="15" t="n"/>
      <c r="G21" s="15" t="n"/>
      <c r="H21" s="15" t="n"/>
      <c r="I21" s="15" t="n"/>
      <c r="J21" s="16" t="n"/>
      <c r="K21" s="16" t="n"/>
      <c r="L21" s="16" t="n"/>
      <c r="M21" s="17" t="n"/>
      <c r="N21" s="17" t="n"/>
      <c r="O21" s="17" t="n"/>
      <c r="P21" s="18">
        <f>IF(OR(B21="",L21="",N21=""),"",L21+M21-O21-N21)</f>
        <v/>
      </c>
      <c r="Q21" s="16" t="n"/>
      <c r="R21" s="19">
        <f>IF(P21="","",IF(ISNUMBER(Q21),P21-Q21,IF(Q21="n/a","",P21-$C$5)))</f>
        <v/>
      </c>
      <c r="S21" s="16" t="n"/>
      <c r="T21" s="15" t="n"/>
      <c r="U21" s="16" t="n"/>
      <c r="V21" s="16" t="n"/>
      <c r="W21" s="19">
        <f>IF(OR(L21="",AND(U21="",V21="")),"",(L21+M21-O21)-IF(V21&lt;&gt;"",V21,U21))</f>
        <v/>
      </c>
      <c r="X21" s="15" t="n"/>
      <c r="Y21" s="16" t="n"/>
      <c r="Z21" s="16" t="n"/>
      <c r="AA21" s="17" t="n"/>
      <c r="AB21" s="18">
        <f>IF(OR(Z21="",AA21=""),"",EDATE(Z21,AA21))</f>
        <v/>
      </c>
      <c r="AC21" s="19">
        <f>IF(OR(AB21="",$C$9=""),"",AB21-$C$9)</f>
        <v/>
      </c>
      <c r="AD21" s="20">
        <f>IF(OR(B21="",J21=""),"",IF(K21="",IF($C$5&gt;J21,"Overdue","Awaited"),IF(K21&gt;J21,"Received late","Received")))</f>
        <v/>
      </c>
      <c r="AE21" s="20">
        <f>IF(B21="","",IF(Y21&lt;&gt;"","Installing / installed",IF(V21&lt;&gt;"","At yard",IF(Q21="n/a","No order needed",IF(NOT(ISNUMBER(Q21)),IF(P21="","Lead time not set",IF($C$5&gt;P21,"ORDER OVERDUE",IF(P21-$C$5&lt;=$C$8,"Order due","Not yet ordered"))),IF(U21="","On order, no delivery date",IF(U21&gt;L21+M21-O21,"Delivery threatens float",IF(U21&gt;L21-O21,"Late vs plan, within float","On order"))))))))</f>
        <v/>
      </c>
      <c r="AF21" s="15" t="n"/>
    </row>
    <row r="22" ht="30" customHeight="1">
      <c r="A22" s="15" t="n"/>
      <c r="B22" s="15" t="n"/>
      <c r="C22" s="15" t="n"/>
      <c r="D22" s="15" t="n"/>
      <c r="E22" s="15" t="n"/>
      <c r="F22" s="15" t="n"/>
      <c r="G22" s="15" t="n"/>
      <c r="H22" s="15" t="n"/>
      <c r="I22" s="15" t="n"/>
      <c r="J22" s="16" t="n"/>
      <c r="K22" s="16" t="n"/>
      <c r="L22" s="16" t="n"/>
      <c r="M22" s="17" t="n"/>
      <c r="N22" s="17" t="n"/>
      <c r="O22" s="17" t="n"/>
      <c r="P22" s="18">
        <f>IF(OR(B22="",L22="",N22=""),"",L22+M22-O22-N22)</f>
        <v/>
      </c>
      <c r="Q22" s="16" t="n"/>
      <c r="R22" s="19">
        <f>IF(P22="","",IF(ISNUMBER(Q22),P22-Q22,IF(Q22="n/a","",P22-$C$5)))</f>
        <v/>
      </c>
      <c r="S22" s="16" t="n"/>
      <c r="T22" s="15" t="n"/>
      <c r="U22" s="16" t="n"/>
      <c r="V22" s="16" t="n"/>
      <c r="W22" s="19">
        <f>IF(OR(L22="",AND(U22="",V22="")),"",(L22+M22-O22)-IF(V22&lt;&gt;"",V22,U22))</f>
        <v/>
      </c>
      <c r="X22" s="15" t="n"/>
      <c r="Y22" s="16" t="n"/>
      <c r="Z22" s="16" t="n"/>
      <c r="AA22" s="17" t="n"/>
      <c r="AB22" s="18">
        <f>IF(OR(Z22="",AA22=""),"",EDATE(Z22,AA22))</f>
        <v/>
      </c>
      <c r="AC22" s="19">
        <f>IF(OR(AB22="",$C$9=""),"",AB22-$C$9)</f>
        <v/>
      </c>
      <c r="AD22" s="20">
        <f>IF(OR(B22="",J22=""),"",IF(K22="",IF($C$5&gt;J22,"Overdue","Awaited"),IF(K22&gt;J22,"Received late","Received")))</f>
        <v/>
      </c>
      <c r="AE22" s="20">
        <f>IF(B22="","",IF(Y22&lt;&gt;"","Installing / installed",IF(V22&lt;&gt;"","At yard",IF(Q22="n/a","No order needed",IF(NOT(ISNUMBER(Q22)),IF(P22="","Lead time not set",IF($C$5&gt;P22,"ORDER OVERDUE",IF(P22-$C$5&lt;=$C$8,"Order due","Not yet ordered"))),IF(U22="","On order, no delivery date",IF(U22&gt;L22+M22-O22,"Delivery threatens float",IF(U22&gt;L22-O22,"Late vs plan, within float","On order"))))))))</f>
        <v/>
      </c>
      <c r="AF22" s="15" t="n"/>
    </row>
    <row r="23" ht="30" customHeight="1">
      <c r="A23" s="15" t="n"/>
      <c r="B23" s="15" t="n"/>
      <c r="C23" s="15" t="n"/>
      <c r="D23" s="15" t="n"/>
      <c r="E23" s="15" t="n"/>
      <c r="F23" s="15" t="n"/>
      <c r="G23" s="15" t="n"/>
      <c r="H23" s="15" t="n"/>
      <c r="I23" s="15" t="n"/>
      <c r="J23" s="16" t="n"/>
      <c r="K23" s="16" t="n"/>
      <c r="L23" s="16" t="n"/>
      <c r="M23" s="17" t="n"/>
      <c r="N23" s="17" t="n"/>
      <c r="O23" s="17" t="n"/>
      <c r="P23" s="18">
        <f>IF(OR(B23="",L23="",N23=""),"",L23+M23-O23-N23)</f>
        <v/>
      </c>
      <c r="Q23" s="16" t="n"/>
      <c r="R23" s="19">
        <f>IF(P23="","",IF(ISNUMBER(Q23),P23-Q23,IF(Q23="n/a","",P23-$C$5)))</f>
        <v/>
      </c>
      <c r="S23" s="16" t="n"/>
      <c r="T23" s="15" t="n"/>
      <c r="U23" s="16" t="n"/>
      <c r="V23" s="16" t="n"/>
      <c r="W23" s="19">
        <f>IF(OR(L23="",AND(U23="",V23="")),"",(L23+M23-O23)-IF(V23&lt;&gt;"",V23,U23))</f>
        <v/>
      </c>
      <c r="X23" s="15" t="n"/>
      <c r="Y23" s="16" t="n"/>
      <c r="Z23" s="16" t="n"/>
      <c r="AA23" s="17" t="n"/>
      <c r="AB23" s="18">
        <f>IF(OR(Z23="",AA23=""),"",EDATE(Z23,AA23))</f>
        <v/>
      </c>
      <c r="AC23" s="19">
        <f>IF(OR(AB23="",$C$9=""),"",AB23-$C$9)</f>
        <v/>
      </c>
      <c r="AD23" s="20">
        <f>IF(OR(B23="",J23=""),"",IF(K23="",IF($C$5&gt;J23,"Overdue","Awaited"),IF(K23&gt;J23,"Received late","Received")))</f>
        <v/>
      </c>
      <c r="AE23" s="20">
        <f>IF(B23="","",IF(Y23&lt;&gt;"","Installing / installed",IF(V23&lt;&gt;"","At yard",IF(Q23="n/a","No order needed",IF(NOT(ISNUMBER(Q23)),IF(P23="","Lead time not set",IF($C$5&gt;P23,"ORDER OVERDUE",IF(P23-$C$5&lt;=$C$8,"Order due","Not yet ordered"))),IF(U23="","On order, no delivery date",IF(U23&gt;L23+M23-O23,"Delivery threatens float",IF(U23&gt;L23-O23,"Late vs plan, within float","On order"))))))))</f>
        <v/>
      </c>
      <c r="AF23" s="15" t="n"/>
    </row>
    <row r="24" ht="30" customHeight="1">
      <c r="A24" s="15" t="n"/>
      <c r="B24" s="15" t="n"/>
      <c r="C24" s="15" t="n"/>
      <c r="D24" s="15" t="n"/>
      <c r="E24" s="15" t="n"/>
      <c r="F24" s="15" t="n"/>
      <c r="G24" s="15" t="n"/>
      <c r="H24" s="15" t="n"/>
      <c r="I24" s="15" t="n"/>
      <c r="J24" s="16" t="n"/>
      <c r="K24" s="16" t="n"/>
      <c r="L24" s="16" t="n"/>
      <c r="M24" s="17" t="n"/>
      <c r="N24" s="17" t="n"/>
      <c r="O24" s="17" t="n"/>
      <c r="P24" s="18">
        <f>IF(OR(B24="",L24="",N24=""),"",L24+M24-O24-N24)</f>
        <v/>
      </c>
      <c r="Q24" s="16" t="n"/>
      <c r="R24" s="19">
        <f>IF(P24="","",IF(ISNUMBER(Q24),P24-Q24,IF(Q24="n/a","",P24-$C$5)))</f>
        <v/>
      </c>
      <c r="S24" s="16" t="n"/>
      <c r="T24" s="15" t="n"/>
      <c r="U24" s="16" t="n"/>
      <c r="V24" s="16" t="n"/>
      <c r="W24" s="19">
        <f>IF(OR(L24="",AND(U24="",V24="")),"",(L24+M24-O24)-IF(V24&lt;&gt;"",V24,U24))</f>
        <v/>
      </c>
      <c r="X24" s="15" t="n"/>
      <c r="Y24" s="16" t="n"/>
      <c r="Z24" s="16" t="n"/>
      <c r="AA24" s="17" t="n"/>
      <c r="AB24" s="18">
        <f>IF(OR(Z24="",AA24=""),"",EDATE(Z24,AA24))</f>
        <v/>
      </c>
      <c r="AC24" s="19">
        <f>IF(OR(AB24="",$C$9=""),"",AB24-$C$9)</f>
        <v/>
      </c>
      <c r="AD24" s="20">
        <f>IF(OR(B24="",J24=""),"",IF(K24="",IF($C$5&gt;J24,"Overdue","Awaited"),IF(K24&gt;J24,"Received late","Received")))</f>
        <v/>
      </c>
      <c r="AE24" s="20">
        <f>IF(B24="","",IF(Y24&lt;&gt;"","Installing / installed",IF(V24&lt;&gt;"","At yard",IF(Q24="n/a","No order needed",IF(NOT(ISNUMBER(Q24)),IF(P24="","Lead time not set",IF($C$5&gt;P24,"ORDER OVERDUE",IF(P24-$C$5&lt;=$C$8,"Order due","Not yet ordered"))),IF(U24="","On order, no delivery date",IF(U24&gt;L24+M24-O24,"Delivery threatens float",IF(U24&gt;L24-O24,"Late vs plan, within float","On order"))))))))</f>
        <v/>
      </c>
      <c r="AF24" s="15" t="n"/>
    </row>
    <row r="25" ht="30" customHeight="1">
      <c r="A25" s="15" t="n"/>
      <c r="B25" s="15" t="n"/>
      <c r="C25" s="15" t="n"/>
      <c r="D25" s="15" t="n"/>
      <c r="E25" s="15" t="n"/>
      <c r="F25" s="15" t="n"/>
      <c r="G25" s="15" t="n"/>
      <c r="H25" s="15" t="n"/>
      <c r="I25" s="15" t="n"/>
      <c r="J25" s="16" t="n"/>
      <c r="K25" s="16" t="n"/>
      <c r="L25" s="16" t="n"/>
      <c r="M25" s="17" t="n"/>
      <c r="N25" s="17" t="n"/>
      <c r="O25" s="17" t="n"/>
      <c r="P25" s="18">
        <f>IF(OR(B25="",L25="",N25=""),"",L25+M25-O25-N25)</f>
        <v/>
      </c>
      <c r="Q25" s="16" t="n"/>
      <c r="R25" s="19">
        <f>IF(P25="","",IF(ISNUMBER(Q25),P25-Q25,IF(Q25="n/a","",P25-$C$5)))</f>
        <v/>
      </c>
      <c r="S25" s="16" t="n"/>
      <c r="T25" s="15" t="n"/>
      <c r="U25" s="16" t="n"/>
      <c r="V25" s="16" t="n"/>
      <c r="W25" s="19">
        <f>IF(OR(L25="",AND(U25="",V25="")),"",(L25+M25-O25)-IF(V25&lt;&gt;"",V25,U25))</f>
        <v/>
      </c>
      <c r="X25" s="15" t="n"/>
      <c r="Y25" s="16" t="n"/>
      <c r="Z25" s="16" t="n"/>
      <c r="AA25" s="17" t="n"/>
      <c r="AB25" s="18">
        <f>IF(OR(Z25="",AA25=""),"",EDATE(Z25,AA25))</f>
        <v/>
      </c>
      <c r="AC25" s="19">
        <f>IF(OR(AB25="",$C$9=""),"",AB25-$C$9)</f>
        <v/>
      </c>
      <c r="AD25" s="20">
        <f>IF(OR(B25="",J25=""),"",IF(K25="",IF($C$5&gt;J25,"Overdue","Awaited"),IF(K25&gt;J25,"Received late","Received")))</f>
        <v/>
      </c>
      <c r="AE25" s="20">
        <f>IF(B25="","",IF(Y25&lt;&gt;"","Installing / installed",IF(V25&lt;&gt;"","At yard",IF(Q25="n/a","No order needed",IF(NOT(ISNUMBER(Q25)),IF(P25="","Lead time not set",IF($C$5&gt;P25,"ORDER OVERDUE",IF(P25-$C$5&lt;=$C$8,"Order due","Not yet ordered"))),IF(U25="","On order, no delivery date",IF(U25&gt;L25+M25-O25,"Delivery threatens float",IF(U25&gt;L25-O25,"Late vs plan, within float","On order"))))))))</f>
        <v/>
      </c>
      <c r="AF25" s="15" t="n"/>
    </row>
    <row r="26" ht="30" customHeight="1">
      <c r="A26" s="15" t="n"/>
      <c r="B26" s="15" t="n"/>
      <c r="C26" s="15" t="n"/>
      <c r="D26" s="15" t="n"/>
      <c r="E26" s="15" t="n"/>
      <c r="F26" s="15" t="n"/>
      <c r="G26" s="15" t="n"/>
      <c r="H26" s="15" t="n"/>
      <c r="I26" s="15" t="n"/>
      <c r="J26" s="16" t="n"/>
      <c r="K26" s="16" t="n"/>
      <c r="L26" s="16" t="n"/>
      <c r="M26" s="17" t="n"/>
      <c r="N26" s="17" t="n"/>
      <c r="O26" s="17" t="n"/>
      <c r="P26" s="18">
        <f>IF(OR(B26="",L26="",N26=""),"",L26+M26-O26-N26)</f>
        <v/>
      </c>
      <c r="Q26" s="16" t="n"/>
      <c r="R26" s="19">
        <f>IF(P26="","",IF(ISNUMBER(Q26),P26-Q26,IF(Q26="n/a","",P26-$C$5)))</f>
        <v/>
      </c>
      <c r="S26" s="16" t="n"/>
      <c r="T26" s="15" t="n"/>
      <c r="U26" s="16" t="n"/>
      <c r="V26" s="16" t="n"/>
      <c r="W26" s="19">
        <f>IF(OR(L26="",AND(U26="",V26="")),"",(L26+M26-O26)-IF(V26&lt;&gt;"",V26,U26))</f>
        <v/>
      </c>
      <c r="X26" s="15" t="n"/>
      <c r="Y26" s="16" t="n"/>
      <c r="Z26" s="16" t="n"/>
      <c r="AA26" s="17" t="n"/>
      <c r="AB26" s="18">
        <f>IF(OR(Z26="",AA26=""),"",EDATE(Z26,AA26))</f>
        <v/>
      </c>
      <c r="AC26" s="19">
        <f>IF(OR(AB26="",$C$9=""),"",AB26-$C$9)</f>
        <v/>
      </c>
      <c r="AD26" s="20">
        <f>IF(OR(B26="",J26=""),"",IF(K26="",IF($C$5&gt;J26,"Overdue","Awaited"),IF(K26&gt;J26,"Received late","Received")))</f>
        <v/>
      </c>
      <c r="AE26" s="20">
        <f>IF(B26="","",IF(Y26&lt;&gt;"","Installing / installed",IF(V26&lt;&gt;"","At yard",IF(Q26="n/a","No order needed",IF(NOT(ISNUMBER(Q26)),IF(P26="","Lead time not set",IF($C$5&gt;P26,"ORDER OVERDUE",IF(P26-$C$5&lt;=$C$8,"Order due","Not yet ordered"))),IF(U26="","On order, no delivery date",IF(U26&gt;L26+M26-O26,"Delivery threatens float",IF(U26&gt;L26-O26,"Late vs plan, within float","On order"))))))))</f>
        <v/>
      </c>
      <c r="AF26" s="15" t="n"/>
    </row>
    <row r="27" ht="30" customHeight="1">
      <c r="A27" s="15" t="n"/>
      <c r="B27" s="15" t="n"/>
      <c r="C27" s="15" t="n"/>
      <c r="D27" s="15" t="n"/>
      <c r="E27" s="15" t="n"/>
      <c r="F27" s="15" t="n"/>
      <c r="G27" s="15" t="n"/>
      <c r="H27" s="15" t="n"/>
      <c r="I27" s="15" t="n"/>
      <c r="J27" s="16" t="n"/>
      <c r="K27" s="16" t="n"/>
      <c r="L27" s="16" t="n"/>
      <c r="M27" s="17" t="n"/>
      <c r="N27" s="17" t="n"/>
      <c r="O27" s="17" t="n"/>
      <c r="P27" s="18">
        <f>IF(OR(B27="",L27="",N27=""),"",L27+M27-O27-N27)</f>
        <v/>
      </c>
      <c r="Q27" s="16" t="n"/>
      <c r="R27" s="19">
        <f>IF(P27="","",IF(ISNUMBER(Q27),P27-Q27,IF(Q27="n/a","",P27-$C$5)))</f>
        <v/>
      </c>
      <c r="S27" s="16" t="n"/>
      <c r="T27" s="15" t="n"/>
      <c r="U27" s="16" t="n"/>
      <c r="V27" s="16" t="n"/>
      <c r="W27" s="19">
        <f>IF(OR(L27="",AND(U27="",V27="")),"",(L27+M27-O27)-IF(V27&lt;&gt;"",V27,U27))</f>
        <v/>
      </c>
      <c r="X27" s="15" t="n"/>
      <c r="Y27" s="16" t="n"/>
      <c r="Z27" s="16" t="n"/>
      <c r="AA27" s="17" t="n"/>
      <c r="AB27" s="18">
        <f>IF(OR(Z27="",AA27=""),"",EDATE(Z27,AA27))</f>
        <v/>
      </c>
      <c r="AC27" s="19">
        <f>IF(OR(AB27="",$C$9=""),"",AB27-$C$9)</f>
        <v/>
      </c>
      <c r="AD27" s="20">
        <f>IF(OR(B27="",J27=""),"",IF(K27="",IF($C$5&gt;J27,"Overdue","Awaited"),IF(K27&gt;J27,"Received late","Received")))</f>
        <v/>
      </c>
      <c r="AE27" s="20">
        <f>IF(B27="","",IF(Y27&lt;&gt;"","Installing / installed",IF(V27&lt;&gt;"","At yard",IF(Q27="n/a","No order needed",IF(NOT(ISNUMBER(Q27)),IF(P27="","Lead time not set",IF($C$5&gt;P27,"ORDER OVERDUE",IF(P27-$C$5&lt;=$C$8,"Order due","Not yet ordered"))),IF(U27="","On order, no delivery date",IF(U27&gt;L27+M27-O27,"Delivery threatens float",IF(U27&gt;L27-O27,"Late vs plan, within float","On order"))))))))</f>
        <v/>
      </c>
      <c r="AF27" s="15" t="n"/>
    </row>
    <row r="28" ht="30" customHeight="1">
      <c r="A28" s="15" t="n"/>
      <c r="B28" s="15" t="n"/>
      <c r="C28" s="15" t="n"/>
      <c r="D28" s="15" t="n"/>
      <c r="E28" s="15" t="n"/>
      <c r="F28" s="15" t="n"/>
      <c r="G28" s="15" t="n"/>
      <c r="H28" s="15" t="n"/>
      <c r="I28" s="15" t="n"/>
      <c r="J28" s="16" t="n"/>
      <c r="K28" s="16" t="n"/>
      <c r="L28" s="16" t="n"/>
      <c r="M28" s="17" t="n"/>
      <c r="N28" s="17" t="n"/>
      <c r="O28" s="17" t="n"/>
      <c r="P28" s="18">
        <f>IF(OR(B28="",L28="",N28=""),"",L28+M28-O28-N28)</f>
        <v/>
      </c>
      <c r="Q28" s="16" t="n"/>
      <c r="R28" s="19">
        <f>IF(P28="","",IF(ISNUMBER(Q28),P28-Q28,IF(Q28="n/a","",P28-$C$5)))</f>
        <v/>
      </c>
      <c r="S28" s="16" t="n"/>
      <c r="T28" s="15" t="n"/>
      <c r="U28" s="16" t="n"/>
      <c r="V28" s="16" t="n"/>
      <c r="W28" s="19">
        <f>IF(OR(L28="",AND(U28="",V28="")),"",(L28+M28-O28)-IF(V28&lt;&gt;"",V28,U28))</f>
        <v/>
      </c>
      <c r="X28" s="15" t="n"/>
      <c r="Y28" s="16" t="n"/>
      <c r="Z28" s="16" t="n"/>
      <c r="AA28" s="17" t="n"/>
      <c r="AB28" s="18">
        <f>IF(OR(Z28="",AA28=""),"",EDATE(Z28,AA28))</f>
        <v/>
      </c>
      <c r="AC28" s="19">
        <f>IF(OR(AB28="",$C$9=""),"",AB28-$C$9)</f>
        <v/>
      </c>
      <c r="AD28" s="20">
        <f>IF(OR(B28="",J28=""),"",IF(K28="",IF($C$5&gt;J28,"Overdue","Awaited"),IF(K28&gt;J28,"Received late","Received")))</f>
        <v/>
      </c>
      <c r="AE28" s="20">
        <f>IF(B28="","",IF(Y28&lt;&gt;"","Installing / installed",IF(V28&lt;&gt;"","At yard",IF(Q28="n/a","No order needed",IF(NOT(ISNUMBER(Q28)),IF(P28="","Lead time not set",IF($C$5&gt;P28,"ORDER OVERDUE",IF(P28-$C$5&lt;=$C$8,"Order due","Not yet ordered"))),IF(U28="","On order, no delivery date",IF(U28&gt;L28+M28-O28,"Delivery threatens float",IF(U28&gt;L28-O28,"Late vs plan, within float","On order"))))))))</f>
        <v/>
      </c>
      <c r="AF28" s="15" t="n"/>
    </row>
    <row r="29" ht="30" customHeight="1">
      <c r="A29" s="15" t="n"/>
      <c r="B29" s="15" t="n"/>
      <c r="C29" s="15" t="n"/>
      <c r="D29" s="15" t="n"/>
      <c r="E29" s="15" t="n"/>
      <c r="F29" s="15" t="n"/>
      <c r="G29" s="15" t="n"/>
      <c r="H29" s="15" t="n"/>
      <c r="I29" s="15" t="n"/>
      <c r="J29" s="16" t="n"/>
      <c r="K29" s="16" t="n"/>
      <c r="L29" s="16" t="n"/>
      <c r="M29" s="17" t="n"/>
      <c r="N29" s="17" t="n"/>
      <c r="O29" s="17" t="n"/>
      <c r="P29" s="18">
        <f>IF(OR(B29="",L29="",N29=""),"",L29+M29-O29-N29)</f>
        <v/>
      </c>
      <c r="Q29" s="16" t="n"/>
      <c r="R29" s="19">
        <f>IF(P29="","",IF(ISNUMBER(Q29),P29-Q29,IF(Q29="n/a","",P29-$C$5)))</f>
        <v/>
      </c>
      <c r="S29" s="16" t="n"/>
      <c r="T29" s="15" t="n"/>
      <c r="U29" s="16" t="n"/>
      <c r="V29" s="16" t="n"/>
      <c r="W29" s="19">
        <f>IF(OR(L29="",AND(U29="",V29="")),"",(L29+M29-O29)-IF(V29&lt;&gt;"",V29,U29))</f>
        <v/>
      </c>
      <c r="X29" s="15" t="n"/>
      <c r="Y29" s="16" t="n"/>
      <c r="Z29" s="16" t="n"/>
      <c r="AA29" s="17" t="n"/>
      <c r="AB29" s="18">
        <f>IF(OR(Z29="",AA29=""),"",EDATE(Z29,AA29))</f>
        <v/>
      </c>
      <c r="AC29" s="19">
        <f>IF(OR(AB29="",$C$9=""),"",AB29-$C$9)</f>
        <v/>
      </c>
      <c r="AD29" s="20">
        <f>IF(OR(B29="",J29=""),"",IF(K29="",IF($C$5&gt;J29,"Overdue","Awaited"),IF(K29&gt;J29,"Received late","Received")))</f>
        <v/>
      </c>
      <c r="AE29" s="20">
        <f>IF(B29="","",IF(Y29&lt;&gt;"","Installing / installed",IF(V29&lt;&gt;"","At yard",IF(Q29="n/a","No order needed",IF(NOT(ISNUMBER(Q29)),IF(P29="","Lead time not set",IF($C$5&gt;P29,"ORDER OVERDUE",IF(P29-$C$5&lt;=$C$8,"Order due","Not yet ordered"))),IF(U29="","On order, no delivery date",IF(U29&gt;L29+M29-O29,"Delivery threatens float",IF(U29&gt;L29-O29,"Late vs plan, within float","On order"))))))))</f>
        <v/>
      </c>
      <c r="AF29" s="15" t="n"/>
    </row>
    <row r="30" ht="30" customHeight="1">
      <c r="A30" s="15" t="n"/>
      <c r="B30" s="15" t="n"/>
      <c r="C30" s="15" t="n"/>
      <c r="D30" s="15" t="n"/>
      <c r="E30" s="15" t="n"/>
      <c r="F30" s="15" t="n"/>
      <c r="G30" s="15" t="n"/>
      <c r="H30" s="15" t="n"/>
      <c r="I30" s="15" t="n"/>
      <c r="J30" s="16" t="n"/>
      <c r="K30" s="16" t="n"/>
      <c r="L30" s="16" t="n"/>
      <c r="M30" s="17" t="n"/>
      <c r="N30" s="17" t="n"/>
      <c r="O30" s="17" t="n"/>
      <c r="P30" s="18">
        <f>IF(OR(B30="",L30="",N30=""),"",L30+M30-O30-N30)</f>
        <v/>
      </c>
      <c r="Q30" s="16" t="n"/>
      <c r="R30" s="19">
        <f>IF(P30="","",IF(ISNUMBER(Q30),P30-Q30,IF(Q30="n/a","",P30-$C$5)))</f>
        <v/>
      </c>
      <c r="S30" s="16" t="n"/>
      <c r="T30" s="15" t="n"/>
      <c r="U30" s="16" t="n"/>
      <c r="V30" s="16" t="n"/>
      <c r="W30" s="19">
        <f>IF(OR(L30="",AND(U30="",V30="")),"",(L30+M30-O30)-IF(V30&lt;&gt;"",V30,U30))</f>
        <v/>
      </c>
      <c r="X30" s="15" t="n"/>
      <c r="Y30" s="16" t="n"/>
      <c r="Z30" s="16" t="n"/>
      <c r="AA30" s="17" t="n"/>
      <c r="AB30" s="18">
        <f>IF(OR(Z30="",AA30=""),"",EDATE(Z30,AA30))</f>
        <v/>
      </c>
      <c r="AC30" s="19">
        <f>IF(OR(AB30="",$C$9=""),"",AB30-$C$9)</f>
        <v/>
      </c>
      <c r="AD30" s="20">
        <f>IF(OR(B30="",J30=""),"",IF(K30="",IF($C$5&gt;J30,"Overdue","Awaited"),IF(K30&gt;J30,"Received late","Received")))</f>
        <v/>
      </c>
      <c r="AE30" s="20">
        <f>IF(B30="","",IF(Y30&lt;&gt;"","Installing / installed",IF(V30&lt;&gt;"","At yard",IF(Q30="n/a","No order needed",IF(NOT(ISNUMBER(Q30)),IF(P30="","Lead time not set",IF($C$5&gt;P30,"ORDER OVERDUE",IF(P30-$C$5&lt;=$C$8,"Order due","Not yet ordered"))),IF(U30="","On order, no delivery date",IF(U30&gt;L30+M30-O30,"Delivery threatens float",IF(U30&gt;L30-O30,"Late vs plan, within float","On order"))))))))</f>
        <v/>
      </c>
      <c r="AF30" s="15" t="n"/>
    </row>
    <row r="31" ht="30" customHeight="1">
      <c r="A31" s="15" t="n"/>
      <c r="B31" s="15" t="n"/>
      <c r="C31" s="15" t="n"/>
      <c r="D31" s="15" t="n"/>
      <c r="E31" s="15" t="n"/>
      <c r="F31" s="15" t="n"/>
      <c r="G31" s="15" t="n"/>
      <c r="H31" s="15" t="n"/>
      <c r="I31" s="15" t="n"/>
      <c r="J31" s="16" t="n"/>
      <c r="K31" s="16" t="n"/>
      <c r="L31" s="16" t="n"/>
      <c r="M31" s="17" t="n"/>
      <c r="N31" s="17" t="n"/>
      <c r="O31" s="17" t="n"/>
      <c r="P31" s="18">
        <f>IF(OR(B31="",L31="",N31=""),"",L31+M31-O31-N31)</f>
        <v/>
      </c>
      <c r="Q31" s="16" t="n"/>
      <c r="R31" s="19">
        <f>IF(P31="","",IF(ISNUMBER(Q31),P31-Q31,IF(Q31="n/a","",P31-$C$5)))</f>
        <v/>
      </c>
      <c r="S31" s="16" t="n"/>
      <c r="T31" s="15" t="n"/>
      <c r="U31" s="16" t="n"/>
      <c r="V31" s="16" t="n"/>
      <c r="W31" s="19">
        <f>IF(OR(L31="",AND(U31="",V31="")),"",(L31+M31-O31)-IF(V31&lt;&gt;"",V31,U31))</f>
        <v/>
      </c>
      <c r="X31" s="15" t="n"/>
      <c r="Y31" s="16" t="n"/>
      <c r="Z31" s="16" t="n"/>
      <c r="AA31" s="17" t="n"/>
      <c r="AB31" s="18">
        <f>IF(OR(Z31="",AA31=""),"",EDATE(Z31,AA31))</f>
        <v/>
      </c>
      <c r="AC31" s="19">
        <f>IF(OR(AB31="",$C$9=""),"",AB31-$C$9)</f>
        <v/>
      </c>
      <c r="AD31" s="20">
        <f>IF(OR(B31="",J31=""),"",IF(K31="",IF($C$5&gt;J31,"Overdue","Awaited"),IF(K31&gt;J31,"Received late","Received")))</f>
        <v/>
      </c>
      <c r="AE31" s="20">
        <f>IF(B31="","",IF(Y31&lt;&gt;"","Installing / installed",IF(V31&lt;&gt;"","At yard",IF(Q31="n/a","No order needed",IF(NOT(ISNUMBER(Q31)),IF(P31="","Lead time not set",IF($C$5&gt;P31,"ORDER OVERDUE",IF(P31-$C$5&lt;=$C$8,"Order due","Not yet ordered"))),IF(U31="","On order, no delivery date",IF(U31&gt;L31+M31-O31,"Delivery threatens float",IF(U31&gt;L31-O31,"Late vs plan, within float","On order"))))))))</f>
        <v/>
      </c>
      <c r="AF31" s="15" t="n"/>
    </row>
    <row r="32" ht="30" customHeight="1">
      <c r="A32" s="15" t="n"/>
      <c r="B32" s="15" t="n"/>
      <c r="C32" s="15" t="n"/>
      <c r="D32" s="15" t="n"/>
      <c r="E32" s="15" t="n"/>
      <c r="F32" s="15" t="n"/>
      <c r="G32" s="15" t="n"/>
      <c r="H32" s="15" t="n"/>
      <c r="I32" s="15" t="n"/>
      <c r="J32" s="16" t="n"/>
      <c r="K32" s="16" t="n"/>
      <c r="L32" s="16" t="n"/>
      <c r="M32" s="17" t="n"/>
      <c r="N32" s="17" t="n"/>
      <c r="O32" s="17" t="n"/>
      <c r="P32" s="18">
        <f>IF(OR(B32="",L32="",N32=""),"",L32+M32-O32-N32)</f>
        <v/>
      </c>
      <c r="Q32" s="16" t="n"/>
      <c r="R32" s="19">
        <f>IF(P32="","",IF(ISNUMBER(Q32),P32-Q32,IF(Q32="n/a","",P32-$C$5)))</f>
        <v/>
      </c>
      <c r="S32" s="16" t="n"/>
      <c r="T32" s="15" t="n"/>
      <c r="U32" s="16" t="n"/>
      <c r="V32" s="16" t="n"/>
      <c r="W32" s="19">
        <f>IF(OR(L32="",AND(U32="",V32="")),"",(L32+M32-O32)-IF(V32&lt;&gt;"",V32,U32))</f>
        <v/>
      </c>
      <c r="X32" s="15" t="n"/>
      <c r="Y32" s="16" t="n"/>
      <c r="Z32" s="16" t="n"/>
      <c r="AA32" s="17" t="n"/>
      <c r="AB32" s="18">
        <f>IF(OR(Z32="",AA32=""),"",EDATE(Z32,AA32))</f>
        <v/>
      </c>
      <c r="AC32" s="19">
        <f>IF(OR(AB32="",$C$9=""),"",AB32-$C$9)</f>
        <v/>
      </c>
      <c r="AD32" s="20">
        <f>IF(OR(B32="",J32=""),"",IF(K32="",IF($C$5&gt;J32,"Overdue","Awaited"),IF(K32&gt;J32,"Received late","Received")))</f>
        <v/>
      </c>
      <c r="AE32" s="20">
        <f>IF(B32="","",IF(Y32&lt;&gt;"","Installing / installed",IF(V32&lt;&gt;"","At yard",IF(Q32="n/a","No order needed",IF(NOT(ISNUMBER(Q32)),IF(P32="","Lead time not set",IF($C$5&gt;P32,"ORDER OVERDUE",IF(P32-$C$5&lt;=$C$8,"Order due","Not yet ordered"))),IF(U32="","On order, no delivery date",IF(U32&gt;L32+M32-O32,"Delivery threatens float",IF(U32&gt;L32-O32,"Late vs plan, within float","On order"))))))))</f>
        <v/>
      </c>
      <c r="AF32" s="15" t="n"/>
    </row>
    <row r="33" ht="30" customHeight="1">
      <c r="A33" s="15" t="n"/>
      <c r="B33" s="15" t="n"/>
      <c r="C33" s="15" t="n"/>
      <c r="D33" s="15" t="n"/>
      <c r="E33" s="15" t="n"/>
      <c r="F33" s="15" t="n"/>
      <c r="G33" s="15" t="n"/>
      <c r="H33" s="15" t="n"/>
      <c r="I33" s="15" t="n"/>
      <c r="J33" s="16" t="n"/>
      <c r="K33" s="16" t="n"/>
      <c r="L33" s="16" t="n"/>
      <c r="M33" s="17" t="n"/>
      <c r="N33" s="17" t="n"/>
      <c r="O33" s="17" t="n"/>
      <c r="P33" s="18">
        <f>IF(OR(B33="",L33="",N33=""),"",L33+M33-O33-N33)</f>
        <v/>
      </c>
      <c r="Q33" s="16" t="n"/>
      <c r="R33" s="19">
        <f>IF(P33="","",IF(ISNUMBER(Q33),P33-Q33,IF(Q33="n/a","",P33-$C$5)))</f>
        <v/>
      </c>
      <c r="S33" s="16" t="n"/>
      <c r="T33" s="15" t="n"/>
      <c r="U33" s="16" t="n"/>
      <c r="V33" s="16" t="n"/>
      <c r="W33" s="19">
        <f>IF(OR(L33="",AND(U33="",V33="")),"",(L33+M33-O33)-IF(V33&lt;&gt;"",V33,U33))</f>
        <v/>
      </c>
      <c r="X33" s="15" t="n"/>
      <c r="Y33" s="16" t="n"/>
      <c r="Z33" s="16" t="n"/>
      <c r="AA33" s="17" t="n"/>
      <c r="AB33" s="18">
        <f>IF(OR(Z33="",AA33=""),"",EDATE(Z33,AA33))</f>
        <v/>
      </c>
      <c r="AC33" s="19">
        <f>IF(OR(AB33="",$C$9=""),"",AB33-$C$9)</f>
        <v/>
      </c>
      <c r="AD33" s="20">
        <f>IF(OR(B33="",J33=""),"",IF(K33="",IF($C$5&gt;J33,"Overdue","Awaited"),IF(K33&gt;J33,"Received late","Received")))</f>
        <v/>
      </c>
      <c r="AE33" s="20">
        <f>IF(B33="","",IF(Y33&lt;&gt;"","Installing / installed",IF(V33&lt;&gt;"","At yard",IF(Q33="n/a","No order needed",IF(NOT(ISNUMBER(Q33)),IF(P33="","Lead time not set",IF($C$5&gt;P33,"ORDER OVERDUE",IF(P33-$C$5&lt;=$C$8,"Order due","Not yet ordered"))),IF(U33="","On order, no delivery date",IF(U33&gt;L33+M33-O33,"Delivery threatens float",IF(U33&gt;L33-O33,"Late vs plan, within float","On order"))))))))</f>
        <v/>
      </c>
      <c r="AF33" s="15" t="n"/>
    </row>
    <row r="34" ht="30" customHeight="1">
      <c r="A34" s="15" t="n"/>
      <c r="B34" s="15" t="n"/>
      <c r="C34" s="15" t="n"/>
      <c r="D34" s="15" t="n"/>
      <c r="E34" s="15" t="n"/>
      <c r="F34" s="15" t="n"/>
      <c r="G34" s="15" t="n"/>
      <c r="H34" s="15" t="n"/>
      <c r="I34" s="15" t="n"/>
      <c r="J34" s="16" t="n"/>
      <c r="K34" s="16" t="n"/>
      <c r="L34" s="16" t="n"/>
      <c r="M34" s="17" t="n"/>
      <c r="N34" s="17" t="n"/>
      <c r="O34" s="17" t="n"/>
      <c r="P34" s="18">
        <f>IF(OR(B34="",L34="",N34=""),"",L34+M34-O34-N34)</f>
        <v/>
      </c>
      <c r="Q34" s="16" t="n"/>
      <c r="R34" s="19">
        <f>IF(P34="","",IF(ISNUMBER(Q34),P34-Q34,IF(Q34="n/a","",P34-$C$5)))</f>
        <v/>
      </c>
      <c r="S34" s="16" t="n"/>
      <c r="T34" s="15" t="n"/>
      <c r="U34" s="16" t="n"/>
      <c r="V34" s="16" t="n"/>
      <c r="W34" s="19">
        <f>IF(OR(L34="",AND(U34="",V34="")),"",(L34+M34-O34)-IF(V34&lt;&gt;"",V34,U34))</f>
        <v/>
      </c>
      <c r="X34" s="15" t="n"/>
      <c r="Y34" s="16" t="n"/>
      <c r="Z34" s="16" t="n"/>
      <c r="AA34" s="17" t="n"/>
      <c r="AB34" s="18">
        <f>IF(OR(Z34="",AA34=""),"",EDATE(Z34,AA34))</f>
        <v/>
      </c>
      <c r="AC34" s="19">
        <f>IF(OR(AB34="",$C$9=""),"",AB34-$C$9)</f>
        <v/>
      </c>
      <c r="AD34" s="20">
        <f>IF(OR(B34="",J34=""),"",IF(K34="",IF($C$5&gt;J34,"Overdue","Awaited"),IF(K34&gt;J34,"Received late","Received")))</f>
        <v/>
      </c>
      <c r="AE34" s="20">
        <f>IF(B34="","",IF(Y34&lt;&gt;"","Installing / installed",IF(V34&lt;&gt;"","At yard",IF(Q34="n/a","No order needed",IF(NOT(ISNUMBER(Q34)),IF(P34="","Lead time not set",IF($C$5&gt;P34,"ORDER OVERDUE",IF(P34-$C$5&lt;=$C$8,"Order due","Not yet ordered"))),IF(U34="","On order, no delivery date",IF(U34&gt;L34+M34-O34,"Delivery threatens float",IF(U34&gt;L34-O34,"Late vs plan, within float","On order"))))))))</f>
        <v/>
      </c>
      <c r="AF34" s="15" t="n"/>
    </row>
    <row r="35" ht="30" customHeight="1">
      <c r="A35" s="15" t="n"/>
      <c r="B35" s="15" t="n"/>
      <c r="C35" s="15" t="n"/>
      <c r="D35" s="15" t="n"/>
      <c r="E35" s="15" t="n"/>
      <c r="F35" s="15" t="n"/>
      <c r="G35" s="15" t="n"/>
      <c r="H35" s="15" t="n"/>
      <c r="I35" s="15" t="n"/>
      <c r="J35" s="16" t="n"/>
      <c r="K35" s="16" t="n"/>
      <c r="L35" s="16" t="n"/>
      <c r="M35" s="17" t="n"/>
      <c r="N35" s="17" t="n"/>
      <c r="O35" s="17" t="n"/>
      <c r="P35" s="18">
        <f>IF(OR(B35="",L35="",N35=""),"",L35+M35-O35-N35)</f>
        <v/>
      </c>
      <c r="Q35" s="16" t="n"/>
      <c r="R35" s="19">
        <f>IF(P35="","",IF(ISNUMBER(Q35),P35-Q35,IF(Q35="n/a","",P35-$C$5)))</f>
        <v/>
      </c>
      <c r="S35" s="16" t="n"/>
      <c r="T35" s="15" t="n"/>
      <c r="U35" s="16" t="n"/>
      <c r="V35" s="16" t="n"/>
      <c r="W35" s="19">
        <f>IF(OR(L35="",AND(U35="",V35="")),"",(L35+M35-O35)-IF(V35&lt;&gt;"",V35,U35))</f>
        <v/>
      </c>
      <c r="X35" s="15" t="n"/>
      <c r="Y35" s="16" t="n"/>
      <c r="Z35" s="16" t="n"/>
      <c r="AA35" s="17" t="n"/>
      <c r="AB35" s="18">
        <f>IF(OR(Z35="",AA35=""),"",EDATE(Z35,AA35))</f>
        <v/>
      </c>
      <c r="AC35" s="19">
        <f>IF(OR(AB35="",$C$9=""),"",AB35-$C$9)</f>
        <v/>
      </c>
      <c r="AD35" s="20">
        <f>IF(OR(B35="",J35=""),"",IF(K35="",IF($C$5&gt;J35,"Overdue","Awaited"),IF(K35&gt;J35,"Received late","Received")))</f>
        <v/>
      </c>
      <c r="AE35" s="20">
        <f>IF(B35="","",IF(Y35&lt;&gt;"","Installing / installed",IF(V35&lt;&gt;"","At yard",IF(Q35="n/a","No order needed",IF(NOT(ISNUMBER(Q35)),IF(P35="","Lead time not set",IF($C$5&gt;P35,"ORDER OVERDUE",IF(P35-$C$5&lt;=$C$8,"Order due","Not yet ordered"))),IF(U35="","On order, no delivery date",IF(U35&gt;L35+M35-O35,"Delivery threatens float",IF(U35&gt;L35-O35,"Late vs plan, within float","On order"))))))))</f>
        <v/>
      </c>
      <c r="AF35" s="15" t="n"/>
    </row>
    <row r="36" ht="30" customHeight="1">
      <c r="A36" s="15" t="n"/>
      <c r="B36" s="15" t="n"/>
      <c r="C36" s="15" t="n"/>
      <c r="D36" s="15" t="n"/>
      <c r="E36" s="15" t="n"/>
      <c r="F36" s="15" t="n"/>
      <c r="G36" s="15" t="n"/>
      <c r="H36" s="15" t="n"/>
      <c r="I36" s="15" t="n"/>
      <c r="J36" s="16" t="n"/>
      <c r="K36" s="16" t="n"/>
      <c r="L36" s="16" t="n"/>
      <c r="M36" s="17" t="n"/>
      <c r="N36" s="17" t="n"/>
      <c r="O36" s="17" t="n"/>
      <c r="P36" s="18">
        <f>IF(OR(B36="",L36="",N36=""),"",L36+M36-O36-N36)</f>
        <v/>
      </c>
      <c r="Q36" s="16" t="n"/>
      <c r="R36" s="19">
        <f>IF(P36="","",IF(ISNUMBER(Q36),P36-Q36,IF(Q36="n/a","",P36-$C$5)))</f>
        <v/>
      </c>
      <c r="S36" s="16" t="n"/>
      <c r="T36" s="15" t="n"/>
      <c r="U36" s="16" t="n"/>
      <c r="V36" s="16" t="n"/>
      <c r="W36" s="19">
        <f>IF(OR(L36="",AND(U36="",V36="")),"",(L36+M36-O36)-IF(V36&lt;&gt;"",V36,U36))</f>
        <v/>
      </c>
      <c r="X36" s="15" t="n"/>
      <c r="Y36" s="16" t="n"/>
      <c r="Z36" s="16" t="n"/>
      <c r="AA36" s="17" t="n"/>
      <c r="AB36" s="18">
        <f>IF(OR(Z36="",AA36=""),"",EDATE(Z36,AA36))</f>
        <v/>
      </c>
      <c r="AC36" s="19">
        <f>IF(OR(AB36="",$C$9=""),"",AB36-$C$9)</f>
        <v/>
      </c>
      <c r="AD36" s="20">
        <f>IF(OR(B36="",J36=""),"",IF(K36="",IF($C$5&gt;J36,"Overdue","Awaited"),IF(K36&gt;J36,"Received late","Received")))</f>
        <v/>
      </c>
      <c r="AE36" s="20">
        <f>IF(B36="","",IF(Y36&lt;&gt;"","Installing / installed",IF(V36&lt;&gt;"","At yard",IF(Q36="n/a","No order needed",IF(NOT(ISNUMBER(Q36)),IF(P36="","Lead time not set",IF($C$5&gt;P36,"ORDER OVERDUE",IF(P36-$C$5&lt;=$C$8,"Order due","Not yet ordered"))),IF(U36="","On order, no delivery date",IF(U36&gt;L36+M36-O36,"Delivery threatens float",IF(U36&gt;L36-O36,"Late vs plan, within float","On order"))))))))</f>
        <v/>
      </c>
      <c r="AF36" s="15" t="n"/>
    </row>
    <row r="37" ht="30" customHeight="1">
      <c r="A37" s="15" t="n"/>
      <c r="B37" s="15" t="n"/>
      <c r="C37" s="15" t="n"/>
      <c r="D37" s="15" t="n"/>
      <c r="E37" s="15" t="n"/>
      <c r="F37" s="15" t="n"/>
      <c r="G37" s="15" t="n"/>
      <c r="H37" s="15" t="n"/>
      <c r="I37" s="15" t="n"/>
      <c r="J37" s="16" t="n"/>
      <c r="K37" s="16" t="n"/>
      <c r="L37" s="16" t="n"/>
      <c r="M37" s="17" t="n"/>
      <c r="N37" s="17" t="n"/>
      <c r="O37" s="17" t="n"/>
      <c r="P37" s="18">
        <f>IF(OR(B37="",L37="",N37=""),"",L37+M37-O37-N37)</f>
        <v/>
      </c>
      <c r="Q37" s="16" t="n"/>
      <c r="R37" s="19">
        <f>IF(P37="","",IF(ISNUMBER(Q37),P37-Q37,IF(Q37="n/a","",P37-$C$5)))</f>
        <v/>
      </c>
      <c r="S37" s="16" t="n"/>
      <c r="T37" s="15" t="n"/>
      <c r="U37" s="16" t="n"/>
      <c r="V37" s="16" t="n"/>
      <c r="W37" s="19">
        <f>IF(OR(L37="",AND(U37="",V37="")),"",(L37+M37-O37)-IF(V37&lt;&gt;"",V37,U37))</f>
        <v/>
      </c>
      <c r="X37" s="15" t="n"/>
      <c r="Y37" s="16" t="n"/>
      <c r="Z37" s="16" t="n"/>
      <c r="AA37" s="17" t="n"/>
      <c r="AB37" s="18">
        <f>IF(OR(Z37="",AA37=""),"",EDATE(Z37,AA37))</f>
        <v/>
      </c>
      <c r="AC37" s="19">
        <f>IF(OR(AB37="",$C$9=""),"",AB37-$C$9)</f>
        <v/>
      </c>
      <c r="AD37" s="20">
        <f>IF(OR(B37="",J37=""),"",IF(K37="",IF($C$5&gt;J37,"Overdue","Awaited"),IF(K37&gt;J37,"Received late","Received")))</f>
        <v/>
      </c>
      <c r="AE37" s="20">
        <f>IF(B37="","",IF(Y37&lt;&gt;"","Installing / installed",IF(V37&lt;&gt;"","At yard",IF(Q37="n/a","No order needed",IF(NOT(ISNUMBER(Q37)),IF(P37="","Lead time not set",IF($C$5&gt;P37,"ORDER OVERDUE",IF(P37-$C$5&lt;=$C$8,"Order due","Not yet ordered"))),IF(U37="","On order, no delivery date",IF(U37&gt;L37+M37-O37,"Delivery threatens float",IF(U37&gt;L37-O37,"Late vs plan, within float","On order"))))))))</f>
        <v/>
      </c>
      <c r="AF37" s="15" t="n"/>
    </row>
    <row r="38" ht="30" customHeight="1">
      <c r="A38" s="15" t="n"/>
      <c r="B38" s="15" t="n"/>
      <c r="C38" s="15" t="n"/>
      <c r="D38" s="15" t="n"/>
      <c r="E38" s="15" t="n"/>
      <c r="F38" s="15" t="n"/>
      <c r="G38" s="15" t="n"/>
      <c r="H38" s="15" t="n"/>
      <c r="I38" s="15" t="n"/>
      <c r="J38" s="16" t="n"/>
      <c r="K38" s="16" t="n"/>
      <c r="L38" s="16" t="n"/>
      <c r="M38" s="17" t="n"/>
      <c r="N38" s="17" t="n"/>
      <c r="O38" s="17" t="n"/>
      <c r="P38" s="18">
        <f>IF(OR(B38="",L38="",N38=""),"",L38+M38-O38-N38)</f>
        <v/>
      </c>
      <c r="Q38" s="16" t="n"/>
      <c r="R38" s="19">
        <f>IF(P38="","",IF(ISNUMBER(Q38),P38-Q38,IF(Q38="n/a","",P38-$C$5)))</f>
        <v/>
      </c>
      <c r="S38" s="16" t="n"/>
      <c r="T38" s="15" t="n"/>
      <c r="U38" s="16" t="n"/>
      <c r="V38" s="16" t="n"/>
      <c r="W38" s="19">
        <f>IF(OR(L38="",AND(U38="",V38="")),"",(L38+M38-O38)-IF(V38&lt;&gt;"",V38,U38))</f>
        <v/>
      </c>
      <c r="X38" s="15" t="n"/>
      <c r="Y38" s="16" t="n"/>
      <c r="Z38" s="16" t="n"/>
      <c r="AA38" s="17" t="n"/>
      <c r="AB38" s="18">
        <f>IF(OR(Z38="",AA38=""),"",EDATE(Z38,AA38))</f>
        <v/>
      </c>
      <c r="AC38" s="19">
        <f>IF(OR(AB38="",$C$9=""),"",AB38-$C$9)</f>
        <v/>
      </c>
      <c r="AD38" s="20">
        <f>IF(OR(B38="",J38=""),"",IF(K38="",IF($C$5&gt;J38,"Overdue","Awaited"),IF(K38&gt;J38,"Received late","Received")))</f>
        <v/>
      </c>
      <c r="AE38" s="20">
        <f>IF(B38="","",IF(Y38&lt;&gt;"","Installing / installed",IF(V38&lt;&gt;"","At yard",IF(Q38="n/a","No order needed",IF(NOT(ISNUMBER(Q38)),IF(P38="","Lead time not set",IF($C$5&gt;P38,"ORDER OVERDUE",IF(P38-$C$5&lt;=$C$8,"Order due","Not yet ordered"))),IF(U38="","On order, no delivery date",IF(U38&gt;L38+M38-O38,"Delivery threatens float",IF(U38&gt;L38-O38,"Late vs plan, within float","On order"))))))))</f>
        <v/>
      </c>
      <c r="AF38" s="15" t="n"/>
    </row>
    <row r="39" ht="30" customHeight="1">
      <c r="A39" s="15" t="n"/>
      <c r="B39" s="15" t="n"/>
      <c r="C39" s="15" t="n"/>
      <c r="D39" s="15" t="n"/>
      <c r="E39" s="15" t="n"/>
      <c r="F39" s="15" t="n"/>
      <c r="G39" s="15" t="n"/>
      <c r="H39" s="15" t="n"/>
      <c r="I39" s="15" t="n"/>
      <c r="J39" s="16" t="n"/>
      <c r="K39" s="16" t="n"/>
      <c r="L39" s="16" t="n"/>
      <c r="M39" s="17" t="n"/>
      <c r="N39" s="17" t="n"/>
      <c r="O39" s="17" t="n"/>
      <c r="P39" s="18">
        <f>IF(OR(B39="",L39="",N39=""),"",L39+M39-O39-N39)</f>
        <v/>
      </c>
      <c r="Q39" s="16" t="n"/>
      <c r="R39" s="19">
        <f>IF(P39="","",IF(ISNUMBER(Q39),P39-Q39,IF(Q39="n/a","",P39-$C$5)))</f>
        <v/>
      </c>
      <c r="S39" s="16" t="n"/>
      <c r="T39" s="15" t="n"/>
      <c r="U39" s="16" t="n"/>
      <c r="V39" s="16" t="n"/>
      <c r="W39" s="19">
        <f>IF(OR(L39="",AND(U39="",V39="")),"",(L39+M39-O39)-IF(V39&lt;&gt;"",V39,U39))</f>
        <v/>
      </c>
      <c r="X39" s="15" t="n"/>
      <c r="Y39" s="16" t="n"/>
      <c r="Z39" s="16" t="n"/>
      <c r="AA39" s="17" t="n"/>
      <c r="AB39" s="18">
        <f>IF(OR(Z39="",AA39=""),"",EDATE(Z39,AA39))</f>
        <v/>
      </c>
      <c r="AC39" s="19">
        <f>IF(OR(AB39="",$C$9=""),"",AB39-$C$9)</f>
        <v/>
      </c>
      <c r="AD39" s="20">
        <f>IF(OR(B39="",J39=""),"",IF(K39="",IF($C$5&gt;J39,"Overdue","Awaited"),IF(K39&gt;J39,"Received late","Received")))</f>
        <v/>
      </c>
      <c r="AE39" s="20">
        <f>IF(B39="","",IF(Y39&lt;&gt;"","Installing / installed",IF(V39&lt;&gt;"","At yard",IF(Q39="n/a","No order needed",IF(NOT(ISNUMBER(Q39)),IF(P39="","Lead time not set",IF($C$5&gt;P39,"ORDER OVERDUE",IF(P39-$C$5&lt;=$C$8,"Order due","Not yet ordered"))),IF(U39="","On order, no delivery date",IF(U39&gt;L39+M39-O39,"Delivery threatens float",IF(U39&gt;L39-O39,"Late vs plan, within float","On order"))))))))</f>
        <v/>
      </c>
      <c r="AF39" s="15" t="n"/>
    </row>
    <row r="40" ht="30" customHeight="1">
      <c r="A40" s="15" t="n"/>
      <c r="B40" s="15" t="n"/>
      <c r="C40" s="15" t="n"/>
      <c r="D40" s="15" t="n"/>
      <c r="E40" s="15" t="n"/>
      <c r="F40" s="15" t="n"/>
      <c r="G40" s="15" t="n"/>
      <c r="H40" s="15" t="n"/>
      <c r="I40" s="15" t="n"/>
      <c r="J40" s="16" t="n"/>
      <c r="K40" s="16" t="n"/>
      <c r="L40" s="16" t="n"/>
      <c r="M40" s="17" t="n"/>
      <c r="N40" s="17" t="n"/>
      <c r="O40" s="17" t="n"/>
      <c r="P40" s="18">
        <f>IF(OR(B40="",L40="",N40=""),"",L40+M40-O40-N40)</f>
        <v/>
      </c>
      <c r="Q40" s="16" t="n"/>
      <c r="R40" s="19">
        <f>IF(P40="","",IF(ISNUMBER(Q40),P40-Q40,IF(Q40="n/a","",P40-$C$5)))</f>
        <v/>
      </c>
      <c r="S40" s="16" t="n"/>
      <c r="T40" s="15" t="n"/>
      <c r="U40" s="16" t="n"/>
      <c r="V40" s="16" t="n"/>
      <c r="W40" s="19">
        <f>IF(OR(L40="",AND(U40="",V40="")),"",(L40+M40-O40)-IF(V40&lt;&gt;"",V40,U40))</f>
        <v/>
      </c>
      <c r="X40" s="15" t="n"/>
      <c r="Y40" s="16" t="n"/>
      <c r="Z40" s="16" t="n"/>
      <c r="AA40" s="17" t="n"/>
      <c r="AB40" s="18">
        <f>IF(OR(Z40="",AA40=""),"",EDATE(Z40,AA40))</f>
        <v/>
      </c>
      <c r="AC40" s="19">
        <f>IF(OR(AB40="",$C$9=""),"",AB40-$C$9)</f>
        <v/>
      </c>
      <c r="AD40" s="20">
        <f>IF(OR(B40="",J40=""),"",IF(K40="",IF($C$5&gt;J40,"Overdue","Awaited"),IF(K40&gt;J40,"Received late","Received")))</f>
        <v/>
      </c>
      <c r="AE40" s="20">
        <f>IF(B40="","",IF(Y40&lt;&gt;"","Installing / installed",IF(V40&lt;&gt;"","At yard",IF(Q40="n/a","No order needed",IF(NOT(ISNUMBER(Q40)),IF(P40="","Lead time not set",IF($C$5&gt;P40,"ORDER OVERDUE",IF(P40-$C$5&lt;=$C$8,"Order due","Not yet ordered"))),IF(U40="","On order, no delivery date",IF(U40&gt;L40+M40-O40,"Delivery threatens float",IF(U40&gt;L40-O40,"Late vs plan, within float","On order"))))))))</f>
        <v/>
      </c>
      <c r="AF40" s="15" t="n"/>
    </row>
    <row r="41" ht="30" customHeight="1">
      <c r="A41" s="15" t="n"/>
      <c r="B41" s="15" t="n"/>
      <c r="C41" s="15" t="n"/>
      <c r="D41" s="15" t="n"/>
      <c r="E41" s="15" t="n"/>
      <c r="F41" s="15" t="n"/>
      <c r="G41" s="15" t="n"/>
      <c r="H41" s="15" t="n"/>
      <c r="I41" s="15" t="n"/>
      <c r="J41" s="16" t="n"/>
      <c r="K41" s="16" t="n"/>
      <c r="L41" s="16" t="n"/>
      <c r="M41" s="17" t="n"/>
      <c r="N41" s="17" t="n"/>
      <c r="O41" s="17" t="n"/>
      <c r="P41" s="18">
        <f>IF(OR(B41="",L41="",N41=""),"",L41+M41-O41-N41)</f>
        <v/>
      </c>
      <c r="Q41" s="16" t="n"/>
      <c r="R41" s="19">
        <f>IF(P41="","",IF(ISNUMBER(Q41),P41-Q41,IF(Q41="n/a","",P41-$C$5)))</f>
        <v/>
      </c>
      <c r="S41" s="16" t="n"/>
      <c r="T41" s="15" t="n"/>
      <c r="U41" s="16" t="n"/>
      <c r="V41" s="16" t="n"/>
      <c r="W41" s="19">
        <f>IF(OR(L41="",AND(U41="",V41="")),"",(L41+M41-O41)-IF(V41&lt;&gt;"",V41,U41))</f>
        <v/>
      </c>
      <c r="X41" s="15" t="n"/>
      <c r="Y41" s="16" t="n"/>
      <c r="Z41" s="16" t="n"/>
      <c r="AA41" s="17" t="n"/>
      <c r="AB41" s="18">
        <f>IF(OR(Z41="",AA41=""),"",EDATE(Z41,AA41))</f>
        <v/>
      </c>
      <c r="AC41" s="19">
        <f>IF(OR(AB41="",$C$9=""),"",AB41-$C$9)</f>
        <v/>
      </c>
      <c r="AD41" s="20">
        <f>IF(OR(B41="",J41=""),"",IF(K41="",IF($C$5&gt;J41,"Overdue","Awaited"),IF(K41&gt;J41,"Received late","Received")))</f>
        <v/>
      </c>
      <c r="AE41" s="20">
        <f>IF(B41="","",IF(Y41&lt;&gt;"","Installing / installed",IF(V41&lt;&gt;"","At yard",IF(Q41="n/a","No order needed",IF(NOT(ISNUMBER(Q41)),IF(P41="","Lead time not set",IF($C$5&gt;P41,"ORDER OVERDUE",IF(P41-$C$5&lt;=$C$8,"Order due","Not yet ordered"))),IF(U41="","On order, no delivery date",IF(U41&gt;L41+M41-O41,"Delivery threatens float",IF(U41&gt;L41-O41,"Late vs plan, within float","On order"))))))))</f>
        <v/>
      </c>
      <c r="AF41" s="15" t="n"/>
    </row>
    <row r="42" ht="30" customHeight="1">
      <c r="A42" s="15" t="n"/>
      <c r="B42" s="15" t="n"/>
      <c r="C42" s="15" t="n"/>
      <c r="D42" s="15" t="n"/>
      <c r="E42" s="15" t="n"/>
      <c r="F42" s="15" t="n"/>
      <c r="G42" s="15" t="n"/>
      <c r="H42" s="15" t="n"/>
      <c r="I42" s="15" t="n"/>
      <c r="J42" s="16" t="n"/>
      <c r="K42" s="16" t="n"/>
      <c r="L42" s="16" t="n"/>
      <c r="M42" s="17" t="n"/>
      <c r="N42" s="17" t="n"/>
      <c r="O42" s="17" t="n"/>
      <c r="P42" s="18">
        <f>IF(OR(B42="",L42="",N42=""),"",L42+M42-O42-N42)</f>
        <v/>
      </c>
      <c r="Q42" s="16" t="n"/>
      <c r="R42" s="19">
        <f>IF(P42="","",IF(ISNUMBER(Q42),P42-Q42,IF(Q42="n/a","",P42-$C$5)))</f>
        <v/>
      </c>
      <c r="S42" s="16" t="n"/>
      <c r="T42" s="15" t="n"/>
      <c r="U42" s="16" t="n"/>
      <c r="V42" s="16" t="n"/>
      <c r="W42" s="19">
        <f>IF(OR(L42="",AND(U42="",V42="")),"",(L42+M42-O42)-IF(V42&lt;&gt;"",V42,U42))</f>
        <v/>
      </c>
      <c r="X42" s="15" t="n"/>
      <c r="Y42" s="16" t="n"/>
      <c r="Z42" s="16" t="n"/>
      <c r="AA42" s="17" t="n"/>
      <c r="AB42" s="18">
        <f>IF(OR(Z42="",AA42=""),"",EDATE(Z42,AA42))</f>
        <v/>
      </c>
      <c r="AC42" s="19">
        <f>IF(OR(AB42="",$C$9=""),"",AB42-$C$9)</f>
        <v/>
      </c>
      <c r="AD42" s="20">
        <f>IF(OR(B42="",J42=""),"",IF(K42="",IF($C$5&gt;J42,"Overdue","Awaited"),IF(K42&gt;J42,"Received late","Received")))</f>
        <v/>
      </c>
      <c r="AE42" s="20">
        <f>IF(B42="","",IF(Y42&lt;&gt;"","Installing / installed",IF(V42&lt;&gt;"","At yard",IF(Q42="n/a","No order needed",IF(NOT(ISNUMBER(Q42)),IF(P42="","Lead time not set",IF($C$5&gt;P42,"ORDER OVERDUE",IF(P42-$C$5&lt;=$C$8,"Order due","Not yet ordered"))),IF(U42="","On order, no delivery date",IF(U42&gt;L42+M42-O42,"Delivery threatens float",IF(U42&gt;L42-O42,"Late vs plan, within float","On order"))))))))</f>
        <v/>
      </c>
      <c r="AF42" s="15" t="n"/>
    </row>
    <row r="43" ht="30" customHeight="1">
      <c r="A43" s="15" t="n"/>
      <c r="B43" s="15" t="n"/>
      <c r="C43" s="15" t="n"/>
      <c r="D43" s="15" t="n"/>
      <c r="E43" s="15" t="n"/>
      <c r="F43" s="15" t="n"/>
      <c r="G43" s="15" t="n"/>
      <c r="H43" s="15" t="n"/>
      <c r="I43" s="15" t="n"/>
      <c r="J43" s="16" t="n"/>
      <c r="K43" s="16" t="n"/>
      <c r="L43" s="16" t="n"/>
      <c r="M43" s="17" t="n"/>
      <c r="N43" s="17" t="n"/>
      <c r="O43" s="17" t="n"/>
      <c r="P43" s="18">
        <f>IF(OR(B43="",L43="",N43=""),"",L43+M43-O43-N43)</f>
        <v/>
      </c>
      <c r="Q43" s="16" t="n"/>
      <c r="R43" s="19">
        <f>IF(P43="","",IF(ISNUMBER(Q43),P43-Q43,IF(Q43="n/a","",P43-$C$5)))</f>
        <v/>
      </c>
      <c r="S43" s="16" t="n"/>
      <c r="T43" s="15" t="n"/>
      <c r="U43" s="16" t="n"/>
      <c r="V43" s="16" t="n"/>
      <c r="W43" s="19">
        <f>IF(OR(L43="",AND(U43="",V43="")),"",(L43+M43-O43)-IF(V43&lt;&gt;"",V43,U43))</f>
        <v/>
      </c>
      <c r="X43" s="15" t="n"/>
      <c r="Y43" s="16" t="n"/>
      <c r="Z43" s="16" t="n"/>
      <c r="AA43" s="17" t="n"/>
      <c r="AB43" s="18">
        <f>IF(OR(Z43="",AA43=""),"",EDATE(Z43,AA43))</f>
        <v/>
      </c>
      <c r="AC43" s="19">
        <f>IF(OR(AB43="",$C$9=""),"",AB43-$C$9)</f>
        <v/>
      </c>
      <c r="AD43" s="20">
        <f>IF(OR(B43="",J43=""),"",IF(K43="",IF($C$5&gt;J43,"Overdue","Awaited"),IF(K43&gt;J43,"Received late","Received")))</f>
        <v/>
      </c>
      <c r="AE43" s="20">
        <f>IF(B43="","",IF(Y43&lt;&gt;"","Installing / installed",IF(V43&lt;&gt;"","At yard",IF(Q43="n/a","No order needed",IF(NOT(ISNUMBER(Q43)),IF(P43="","Lead time not set",IF($C$5&gt;P43,"ORDER OVERDUE",IF(P43-$C$5&lt;=$C$8,"Order due","Not yet ordered"))),IF(U43="","On order, no delivery date",IF(U43&gt;L43+M43-O43,"Delivery threatens float",IF(U43&gt;L43-O43,"Late vs plan, within float","On order"))))))))</f>
        <v/>
      </c>
      <c r="AF43" s="15" t="n"/>
    </row>
    <row r="44" ht="30" customHeight="1">
      <c r="A44" s="15" t="n"/>
      <c r="B44" s="15" t="n"/>
      <c r="C44" s="15" t="n"/>
      <c r="D44" s="15" t="n"/>
      <c r="E44" s="15" t="n"/>
      <c r="F44" s="15" t="n"/>
      <c r="G44" s="15" t="n"/>
      <c r="H44" s="15" t="n"/>
      <c r="I44" s="15" t="n"/>
      <c r="J44" s="16" t="n"/>
      <c r="K44" s="16" t="n"/>
      <c r="L44" s="16" t="n"/>
      <c r="M44" s="17" t="n"/>
      <c r="N44" s="17" t="n"/>
      <c r="O44" s="17" t="n"/>
      <c r="P44" s="18">
        <f>IF(OR(B44="",L44="",N44=""),"",L44+M44-O44-N44)</f>
        <v/>
      </c>
      <c r="Q44" s="16" t="n"/>
      <c r="R44" s="19">
        <f>IF(P44="","",IF(ISNUMBER(Q44),P44-Q44,IF(Q44="n/a","",P44-$C$5)))</f>
        <v/>
      </c>
      <c r="S44" s="16" t="n"/>
      <c r="T44" s="15" t="n"/>
      <c r="U44" s="16" t="n"/>
      <c r="V44" s="16" t="n"/>
      <c r="W44" s="19">
        <f>IF(OR(L44="",AND(U44="",V44="")),"",(L44+M44-O44)-IF(V44&lt;&gt;"",V44,U44))</f>
        <v/>
      </c>
      <c r="X44" s="15" t="n"/>
      <c r="Y44" s="16" t="n"/>
      <c r="Z44" s="16" t="n"/>
      <c r="AA44" s="17" t="n"/>
      <c r="AB44" s="18">
        <f>IF(OR(Z44="",AA44=""),"",EDATE(Z44,AA44))</f>
        <v/>
      </c>
      <c r="AC44" s="19">
        <f>IF(OR(AB44="",$C$9=""),"",AB44-$C$9)</f>
        <v/>
      </c>
      <c r="AD44" s="20">
        <f>IF(OR(B44="",J44=""),"",IF(K44="",IF($C$5&gt;J44,"Overdue","Awaited"),IF(K44&gt;J44,"Received late","Received")))</f>
        <v/>
      </c>
      <c r="AE44" s="20">
        <f>IF(B44="","",IF(Y44&lt;&gt;"","Installing / installed",IF(V44&lt;&gt;"","At yard",IF(Q44="n/a","No order needed",IF(NOT(ISNUMBER(Q44)),IF(P44="","Lead time not set",IF($C$5&gt;P44,"ORDER OVERDUE",IF(P44-$C$5&lt;=$C$8,"Order due","Not yet ordered"))),IF(U44="","On order, no delivery date",IF(U44&gt;L44+M44-O44,"Delivery threatens float",IF(U44&gt;L44-O44,"Late vs plan, within float","On order"))))))))</f>
        <v/>
      </c>
      <c r="AF44" s="15" t="n"/>
    </row>
    <row r="45" ht="30" customHeight="1">
      <c r="A45" s="15" t="n"/>
      <c r="B45" s="15" t="n"/>
      <c r="C45" s="15" t="n"/>
      <c r="D45" s="15" t="n"/>
      <c r="E45" s="15" t="n"/>
      <c r="F45" s="15" t="n"/>
      <c r="G45" s="15" t="n"/>
      <c r="H45" s="15" t="n"/>
      <c r="I45" s="15" t="n"/>
      <c r="J45" s="16" t="n"/>
      <c r="K45" s="16" t="n"/>
      <c r="L45" s="16" t="n"/>
      <c r="M45" s="17" t="n"/>
      <c r="N45" s="17" t="n"/>
      <c r="O45" s="17" t="n"/>
      <c r="P45" s="18">
        <f>IF(OR(B45="",L45="",N45=""),"",L45+M45-O45-N45)</f>
        <v/>
      </c>
      <c r="Q45" s="16" t="n"/>
      <c r="R45" s="19">
        <f>IF(P45="","",IF(ISNUMBER(Q45),P45-Q45,IF(Q45="n/a","",P45-$C$5)))</f>
        <v/>
      </c>
      <c r="S45" s="16" t="n"/>
      <c r="T45" s="15" t="n"/>
      <c r="U45" s="16" t="n"/>
      <c r="V45" s="16" t="n"/>
      <c r="W45" s="19">
        <f>IF(OR(L45="",AND(U45="",V45="")),"",(L45+M45-O45)-IF(V45&lt;&gt;"",V45,U45))</f>
        <v/>
      </c>
      <c r="X45" s="15" t="n"/>
      <c r="Y45" s="16" t="n"/>
      <c r="Z45" s="16" t="n"/>
      <c r="AA45" s="17" t="n"/>
      <c r="AB45" s="18">
        <f>IF(OR(Z45="",AA45=""),"",EDATE(Z45,AA45))</f>
        <v/>
      </c>
      <c r="AC45" s="19">
        <f>IF(OR(AB45="",$C$9=""),"",AB45-$C$9)</f>
        <v/>
      </c>
      <c r="AD45" s="20">
        <f>IF(OR(B45="",J45=""),"",IF(K45="",IF($C$5&gt;J45,"Overdue","Awaited"),IF(K45&gt;J45,"Received late","Received")))</f>
        <v/>
      </c>
      <c r="AE45" s="20">
        <f>IF(B45="","",IF(Y45&lt;&gt;"","Installing / installed",IF(V45&lt;&gt;"","At yard",IF(Q45="n/a","No order needed",IF(NOT(ISNUMBER(Q45)),IF(P45="","Lead time not set",IF($C$5&gt;P45,"ORDER OVERDUE",IF(P45-$C$5&lt;=$C$8,"Order due","Not yet ordered"))),IF(U45="","On order, no delivery date",IF(U45&gt;L45+M45-O45,"Delivery threatens float",IF(U45&gt;L45-O45,"Late vs plan, within float","On order"))))))))</f>
        <v/>
      </c>
      <c r="AF45" s="15" t="n"/>
    </row>
    <row r="46" ht="30" customHeight="1">
      <c r="A46" s="15" t="n"/>
      <c r="B46" s="15" t="n"/>
      <c r="C46" s="15" t="n"/>
      <c r="D46" s="15" t="n"/>
      <c r="E46" s="15" t="n"/>
      <c r="F46" s="15" t="n"/>
      <c r="G46" s="15" t="n"/>
      <c r="H46" s="15" t="n"/>
      <c r="I46" s="15" t="n"/>
      <c r="J46" s="16" t="n"/>
      <c r="K46" s="16" t="n"/>
      <c r="L46" s="16" t="n"/>
      <c r="M46" s="17" t="n"/>
      <c r="N46" s="17" t="n"/>
      <c r="O46" s="17" t="n"/>
      <c r="P46" s="18">
        <f>IF(OR(B46="",L46="",N46=""),"",L46+M46-O46-N46)</f>
        <v/>
      </c>
      <c r="Q46" s="16" t="n"/>
      <c r="R46" s="19">
        <f>IF(P46="","",IF(ISNUMBER(Q46),P46-Q46,IF(Q46="n/a","",P46-$C$5)))</f>
        <v/>
      </c>
      <c r="S46" s="16" t="n"/>
      <c r="T46" s="15" t="n"/>
      <c r="U46" s="16" t="n"/>
      <c r="V46" s="16" t="n"/>
      <c r="W46" s="19">
        <f>IF(OR(L46="",AND(U46="",V46="")),"",(L46+M46-O46)-IF(V46&lt;&gt;"",V46,U46))</f>
        <v/>
      </c>
      <c r="X46" s="15" t="n"/>
      <c r="Y46" s="16" t="n"/>
      <c r="Z46" s="16" t="n"/>
      <c r="AA46" s="17" t="n"/>
      <c r="AB46" s="18">
        <f>IF(OR(Z46="",AA46=""),"",EDATE(Z46,AA46))</f>
        <v/>
      </c>
      <c r="AC46" s="19">
        <f>IF(OR(AB46="",$C$9=""),"",AB46-$C$9)</f>
        <v/>
      </c>
      <c r="AD46" s="20">
        <f>IF(OR(B46="",J46=""),"",IF(K46="",IF($C$5&gt;J46,"Overdue","Awaited"),IF(K46&gt;J46,"Received late","Received")))</f>
        <v/>
      </c>
      <c r="AE46" s="20">
        <f>IF(B46="","",IF(Y46&lt;&gt;"","Installing / installed",IF(V46&lt;&gt;"","At yard",IF(Q46="n/a","No order needed",IF(NOT(ISNUMBER(Q46)),IF(P46="","Lead time not set",IF($C$5&gt;P46,"ORDER OVERDUE",IF(P46-$C$5&lt;=$C$8,"Order due","Not yet ordered"))),IF(U46="","On order, no delivery date",IF(U46&gt;L46+M46-O46,"Delivery threatens float",IF(U46&gt;L46-O46,"Late vs plan, within float","On order"))))))))</f>
        <v/>
      </c>
      <c r="AF46" s="15" t="n"/>
    </row>
    <row r="47" ht="30" customHeight="1">
      <c r="A47" s="15" t="n"/>
      <c r="B47" s="15" t="n"/>
      <c r="C47" s="15" t="n"/>
      <c r="D47" s="15" t="n"/>
      <c r="E47" s="15" t="n"/>
      <c r="F47" s="15" t="n"/>
      <c r="G47" s="15" t="n"/>
      <c r="H47" s="15" t="n"/>
      <c r="I47" s="15" t="n"/>
      <c r="J47" s="16" t="n"/>
      <c r="K47" s="16" t="n"/>
      <c r="L47" s="16" t="n"/>
      <c r="M47" s="17" t="n"/>
      <c r="N47" s="17" t="n"/>
      <c r="O47" s="17" t="n"/>
      <c r="P47" s="18">
        <f>IF(OR(B47="",L47="",N47=""),"",L47+M47-O47-N47)</f>
        <v/>
      </c>
      <c r="Q47" s="16" t="n"/>
      <c r="R47" s="19">
        <f>IF(P47="","",IF(ISNUMBER(Q47),P47-Q47,IF(Q47="n/a","",P47-$C$5)))</f>
        <v/>
      </c>
      <c r="S47" s="16" t="n"/>
      <c r="T47" s="15" t="n"/>
      <c r="U47" s="16" t="n"/>
      <c r="V47" s="16" t="n"/>
      <c r="W47" s="19">
        <f>IF(OR(L47="",AND(U47="",V47="")),"",(L47+M47-O47)-IF(V47&lt;&gt;"",V47,U47))</f>
        <v/>
      </c>
      <c r="X47" s="15" t="n"/>
      <c r="Y47" s="16" t="n"/>
      <c r="Z47" s="16" t="n"/>
      <c r="AA47" s="17" t="n"/>
      <c r="AB47" s="18">
        <f>IF(OR(Z47="",AA47=""),"",EDATE(Z47,AA47))</f>
        <v/>
      </c>
      <c r="AC47" s="19">
        <f>IF(OR(AB47="",$C$9=""),"",AB47-$C$9)</f>
        <v/>
      </c>
      <c r="AD47" s="20">
        <f>IF(OR(B47="",J47=""),"",IF(K47="",IF($C$5&gt;J47,"Overdue","Awaited"),IF(K47&gt;J47,"Received late","Received")))</f>
        <v/>
      </c>
      <c r="AE47" s="20">
        <f>IF(B47="","",IF(Y47&lt;&gt;"","Installing / installed",IF(V47&lt;&gt;"","At yard",IF(Q47="n/a","No order needed",IF(NOT(ISNUMBER(Q47)),IF(P47="","Lead time not set",IF($C$5&gt;P47,"ORDER OVERDUE",IF(P47-$C$5&lt;=$C$8,"Order due","Not yet ordered"))),IF(U47="","On order, no delivery date",IF(U47&gt;L47+M47-O47,"Delivery threatens float",IF(U47&gt;L47-O47,"Late vs plan, within float","On order"))))))))</f>
        <v/>
      </c>
      <c r="AF47" s="15" t="n"/>
    </row>
    <row r="48" ht="30" customHeight="1">
      <c r="A48" s="15" t="n"/>
      <c r="B48" s="15" t="n"/>
      <c r="C48" s="15" t="n"/>
      <c r="D48" s="15" t="n"/>
      <c r="E48" s="15" t="n"/>
      <c r="F48" s="15" t="n"/>
      <c r="G48" s="15" t="n"/>
      <c r="H48" s="15" t="n"/>
      <c r="I48" s="15" t="n"/>
      <c r="J48" s="16" t="n"/>
      <c r="K48" s="16" t="n"/>
      <c r="L48" s="16" t="n"/>
      <c r="M48" s="17" t="n"/>
      <c r="N48" s="17" t="n"/>
      <c r="O48" s="17" t="n"/>
      <c r="P48" s="18">
        <f>IF(OR(B48="",L48="",N48=""),"",L48+M48-O48-N48)</f>
        <v/>
      </c>
      <c r="Q48" s="16" t="n"/>
      <c r="R48" s="19">
        <f>IF(P48="","",IF(ISNUMBER(Q48),P48-Q48,IF(Q48="n/a","",P48-$C$5)))</f>
        <v/>
      </c>
      <c r="S48" s="16" t="n"/>
      <c r="T48" s="15" t="n"/>
      <c r="U48" s="16" t="n"/>
      <c r="V48" s="16" t="n"/>
      <c r="W48" s="19">
        <f>IF(OR(L48="",AND(U48="",V48="")),"",(L48+M48-O48)-IF(V48&lt;&gt;"",V48,U48))</f>
        <v/>
      </c>
      <c r="X48" s="15" t="n"/>
      <c r="Y48" s="16" t="n"/>
      <c r="Z48" s="16" t="n"/>
      <c r="AA48" s="17" t="n"/>
      <c r="AB48" s="18">
        <f>IF(OR(Z48="",AA48=""),"",EDATE(Z48,AA48))</f>
        <v/>
      </c>
      <c r="AC48" s="19">
        <f>IF(OR(AB48="",$C$9=""),"",AB48-$C$9)</f>
        <v/>
      </c>
      <c r="AD48" s="20">
        <f>IF(OR(B48="",J48=""),"",IF(K48="",IF($C$5&gt;J48,"Overdue","Awaited"),IF(K48&gt;J48,"Received late","Received")))</f>
        <v/>
      </c>
      <c r="AE48" s="20">
        <f>IF(B48="","",IF(Y48&lt;&gt;"","Installing / installed",IF(V48&lt;&gt;"","At yard",IF(Q48="n/a","No order needed",IF(NOT(ISNUMBER(Q48)),IF(P48="","Lead time not set",IF($C$5&gt;P48,"ORDER OVERDUE",IF(P48-$C$5&lt;=$C$8,"Order due","Not yet ordered"))),IF(U48="","On order, no delivery date",IF(U48&gt;L48+M48-O48,"Delivery threatens float",IF(U48&gt;L48-O48,"Late vs plan, within float","On order"))))))))</f>
        <v/>
      </c>
      <c r="AF48" s="15" t="n"/>
    </row>
    <row r="49" ht="30" customHeight="1">
      <c r="A49" s="15" t="n"/>
      <c r="B49" s="15" t="n"/>
      <c r="C49" s="15" t="n"/>
      <c r="D49" s="15" t="n"/>
      <c r="E49" s="15" t="n"/>
      <c r="F49" s="15" t="n"/>
      <c r="G49" s="15" t="n"/>
      <c r="H49" s="15" t="n"/>
      <c r="I49" s="15" t="n"/>
      <c r="J49" s="16" t="n"/>
      <c r="K49" s="16" t="n"/>
      <c r="L49" s="16" t="n"/>
      <c r="M49" s="17" t="n"/>
      <c r="N49" s="17" t="n"/>
      <c r="O49" s="17" t="n"/>
      <c r="P49" s="18">
        <f>IF(OR(B49="",L49="",N49=""),"",L49+M49-O49-N49)</f>
        <v/>
      </c>
      <c r="Q49" s="16" t="n"/>
      <c r="R49" s="19">
        <f>IF(P49="","",IF(ISNUMBER(Q49),P49-Q49,IF(Q49="n/a","",P49-$C$5)))</f>
        <v/>
      </c>
      <c r="S49" s="16" t="n"/>
      <c r="T49" s="15" t="n"/>
      <c r="U49" s="16" t="n"/>
      <c r="V49" s="16" t="n"/>
      <c r="W49" s="19">
        <f>IF(OR(L49="",AND(U49="",V49="")),"",(L49+M49-O49)-IF(V49&lt;&gt;"",V49,U49))</f>
        <v/>
      </c>
      <c r="X49" s="15" t="n"/>
      <c r="Y49" s="16" t="n"/>
      <c r="Z49" s="16" t="n"/>
      <c r="AA49" s="17" t="n"/>
      <c r="AB49" s="18">
        <f>IF(OR(Z49="",AA49=""),"",EDATE(Z49,AA49))</f>
        <v/>
      </c>
      <c r="AC49" s="19">
        <f>IF(OR(AB49="",$C$9=""),"",AB49-$C$9)</f>
        <v/>
      </c>
      <c r="AD49" s="20">
        <f>IF(OR(B49="",J49=""),"",IF(K49="",IF($C$5&gt;J49,"Overdue","Awaited"),IF(K49&gt;J49,"Received late","Received")))</f>
        <v/>
      </c>
      <c r="AE49" s="20">
        <f>IF(B49="","",IF(Y49&lt;&gt;"","Installing / installed",IF(V49&lt;&gt;"","At yard",IF(Q49="n/a","No order needed",IF(NOT(ISNUMBER(Q49)),IF(P49="","Lead time not set",IF($C$5&gt;P49,"ORDER OVERDUE",IF(P49-$C$5&lt;=$C$8,"Order due","Not yet ordered"))),IF(U49="","On order, no delivery date",IF(U49&gt;L49+M49-O49,"Delivery threatens float",IF(U49&gt;L49-O49,"Late vs plan, within float","On order"))))))))</f>
        <v/>
      </c>
      <c r="AF49" s="15" t="n"/>
    </row>
    <row r="50" ht="30" customHeight="1">
      <c r="A50" s="15" t="n"/>
      <c r="B50" s="15" t="n"/>
      <c r="C50" s="15" t="n"/>
      <c r="D50" s="15" t="n"/>
      <c r="E50" s="15" t="n"/>
      <c r="F50" s="15" t="n"/>
      <c r="G50" s="15" t="n"/>
      <c r="H50" s="15" t="n"/>
      <c r="I50" s="15" t="n"/>
      <c r="J50" s="16" t="n"/>
      <c r="K50" s="16" t="n"/>
      <c r="L50" s="16" t="n"/>
      <c r="M50" s="17" t="n"/>
      <c r="N50" s="17" t="n"/>
      <c r="O50" s="17" t="n"/>
      <c r="P50" s="18">
        <f>IF(OR(B50="",L50="",N50=""),"",L50+M50-O50-N50)</f>
        <v/>
      </c>
      <c r="Q50" s="16" t="n"/>
      <c r="R50" s="19">
        <f>IF(P50="","",IF(ISNUMBER(Q50),P50-Q50,IF(Q50="n/a","",P50-$C$5)))</f>
        <v/>
      </c>
      <c r="S50" s="16" t="n"/>
      <c r="T50" s="15" t="n"/>
      <c r="U50" s="16" t="n"/>
      <c r="V50" s="16" t="n"/>
      <c r="W50" s="19">
        <f>IF(OR(L50="",AND(U50="",V50="")),"",(L50+M50-O50)-IF(V50&lt;&gt;"",V50,U50))</f>
        <v/>
      </c>
      <c r="X50" s="15" t="n"/>
      <c r="Y50" s="16" t="n"/>
      <c r="Z50" s="16" t="n"/>
      <c r="AA50" s="17" t="n"/>
      <c r="AB50" s="18">
        <f>IF(OR(Z50="",AA50=""),"",EDATE(Z50,AA50))</f>
        <v/>
      </c>
      <c r="AC50" s="19">
        <f>IF(OR(AB50="",$C$9=""),"",AB50-$C$9)</f>
        <v/>
      </c>
      <c r="AD50" s="20">
        <f>IF(OR(B50="",J50=""),"",IF(K50="",IF($C$5&gt;J50,"Overdue","Awaited"),IF(K50&gt;J50,"Received late","Received")))</f>
        <v/>
      </c>
      <c r="AE50" s="20">
        <f>IF(B50="","",IF(Y50&lt;&gt;"","Installing / installed",IF(V50&lt;&gt;"","At yard",IF(Q50="n/a","No order needed",IF(NOT(ISNUMBER(Q50)),IF(P50="","Lead time not set",IF($C$5&gt;P50,"ORDER OVERDUE",IF(P50-$C$5&lt;=$C$8,"Order due","Not yet ordered"))),IF(U50="","On order, no delivery date",IF(U50&gt;L50+M50-O50,"Delivery threatens float",IF(U50&gt;L50-O50,"Late vs plan, within float","On order"))))))))</f>
        <v/>
      </c>
      <c r="AF50" s="15" t="n"/>
    </row>
    <row r="51" ht="30" customHeight="1">
      <c r="A51" s="15" t="n"/>
      <c r="B51" s="15" t="n"/>
      <c r="C51" s="15" t="n"/>
      <c r="D51" s="15" t="n"/>
      <c r="E51" s="15" t="n"/>
      <c r="F51" s="15" t="n"/>
      <c r="G51" s="15" t="n"/>
      <c r="H51" s="15" t="n"/>
      <c r="I51" s="15" t="n"/>
      <c r="J51" s="16" t="n"/>
      <c r="K51" s="16" t="n"/>
      <c r="L51" s="16" t="n"/>
      <c r="M51" s="17" t="n"/>
      <c r="N51" s="17" t="n"/>
      <c r="O51" s="17" t="n"/>
      <c r="P51" s="18">
        <f>IF(OR(B51="",L51="",N51=""),"",L51+M51-O51-N51)</f>
        <v/>
      </c>
      <c r="Q51" s="16" t="n"/>
      <c r="R51" s="19">
        <f>IF(P51="","",IF(ISNUMBER(Q51),P51-Q51,IF(Q51="n/a","",P51-$C$5)))</f>
        <v/>
      </c>
      <c r="S51" s="16" t="n"/>
      <c r="T51" s="15" t="n"/>
      <c r="U51" s="16" t="n"/>
      <c r="V51" s="16" t="n"/>
      <c r="W51" s="19">
        <f>IF(OR(L51="",AND(U51="",V51="")),"",(L51+M51-O51)-IF(V51&lt;&gt;"",V51,U51))</f>
        <v/>
      </c>
      <c r="X51" s="15" t="n"/>
      <c r="Y51" s="16" t="n"/>
      <c r="Z51" s="16" t="n"/>
      <c r="AA51" s="17" t="n"/>
      <c r="AB51" s="18">
        <f>IF(OR(Z51="",AA51=""),"",EDATE(Z51,AA51))</f>
        <v/>
      </c>
      <c r="AC51" s="19">
        <f>IF(OR(AB51="",$C$9=""),"",AB51-$C$9)</f>
        <v/>
      </c>
      <c r="AD51" s="20">
        <f>IF(OR(B51="",J51=""),"",IF(K51="",IF($C$5&gt;J51,"Overdue","Awaited"),IF(K51&gt;J51,"Received late","Received")))</f>
        <v/>
      </c>
      <c r="AE51" s="20">
        <f>IF(B51="","",IF(Y51&lt;&gt;"","Installing / installed",IF(V51&lt;&gt;"","At yard",IF(Q51="n/a","No order needed",IF(NOT(ISNUMBER(Q51)),IF(P51="","Lead time not set",IF($C$5&gt;P51,"ORDER OVERDUE",IF(P51-$C$5&lt;=$C$8,"Order due","Not yet ordered"))),IF(U51="","On order, no delivery date",IF(U51&gt;L51+M51-O51,"Delivery threatens float",IF(U51&gt;L51-O51,"Late vs plan, within float","On order"))))))))</f>
        <v/>
      </c>
      <c r="AF51" s="15" t="n"/>
    </row>
    <row r="52" ht="30" customHeight="1">
      <c r="A52" s="15" t="n"/>
      <c r="B52" s="15" t="n"/>
      <c r="C52" s="15" t="n"/>
      <c r="D52" s="15" t="n"/>
      <c r="E52" s="15" t="n"/>
      <c r="F52" s="15" t="n"/>
      <c r="G52" s="15" t="n"/>
      <c r="H52" s="15" t="n"/>
      <c r="I52" s="15" t="n"/>
      <c r="J52" s="16" t="n"/>
      <c r="K52" s="16" t="n"/>
      <c r="L52" s="16" t="n"/>
      <c r="M52" s="17" t="n"/>
      <c r="N52" s="17" t="n"/>
      <c r="O52" s="17" t="n"/>
      <c r="P52" s="18">
        <f>IF(OR(B52="",L52="",N52=""),"",L52+M52-O52-N52)</f>
        <v/>
      </c>
      <c r="Q52" s="16" t="n"/>
      <c r="R52" s="19">
        <f>IF(P52="","",IF(ISNUMBER(Q52),P52-Q52,IF(Q52="n/a","",P52-$C$5)))</f>
        <v/>
      </c>
      <c r="S52" s="16" t="n"/>
      <c r="T52" s="15" t="n"/>
      <c r="U52" s="16" t="n"/>
      <c r="V52" s="16" t="n"/>
      <c r="W52" s="19">
        <f>IF(OR(L52="",AND(U52="",V52="")),"",(L52+M52-O52)-IF(V52&lt;&gt;"",V52,U52))</f>
        <v/>
      </c>
      <c r="X52" s="15" t="n"/>
      <c r="Y52" s="16" t="n"/>
      <c r="Z52" s="16" t="n"/>
      <c r="AA52" s="17" t="n"/>
      <c r="AB52" s="18">
        <f>IF(OR(Z52="",AA52=""),"",EDATE(Z52,AA52))</f>
        <v/>
      </c>
      <c r="AC52" s="19">
        <f>IF(OR(AB52="",$C$9=""),"",AB52-$C$9)</f>
        <v/>
      </c>
      <c r="AD52" s="20">
        <f>IF(OR(B52="",J52=""),"",IF(K52="",IF($C$5&gt;J52,"Overdue","Awaited"),IF(K52&gt;J52,"Received late","Received")))</f>
        <v/>
      </c>
      <c r="AE52" s="20">
        <f>IF(B52="","",IF(Y52&lt;&gt;"","Installing / installed",IF(V52&lt;&gt;"","At yard",IF(Q52="n/a","No order needed",IF(NOT(ISNUMBER(Q52)),IF(P52="","Lead time not set",IF($C$5&gt;P52,"ORDER OVERDUE",IF(P52-$C$5&lt;=$C$8,"Order due","Not yet ordered"))),IF(U52="","On order, no delivery date",IF(U52&gt;L52+M52-O52,"Delivery threatens float",IF(U52&gt;L52-O52,"Late vs plan, within float","On order"))))))))</f>
        <v/>
      </c>
      <c r="AF52" s="15" t="n"/>
    </row>
    <row r="53" ht="30" customHeight="1">
      <c r="A53" s="15" t="n"/>
      <c r="B53" s="15" t="n"/>
      <c r="C53" s="15" t="n"/>
      <c r="D53" s="15" t="n"/>
      <c r="E53" s="15" t="n"/>
      <c r="F53" s="15" t="n"/>
      <c r="G53" s="15" t="n"/>
      <c r="H53" s="15" t="n"/>
      <c r="I53" s="15" t="n"/>
      <c r="J53" s="16" t="n"/>
      <c r="K53" s="16" t="n"/>
      <c r="L53" s="16" t="n"/>
      <c r="M53" s="17" t="n"/>
      <c r="N53" s="17" t="n"/>
      <c r="O53" s="17" t="n"/>
      <c r="P53" s="18">
        <f>IF(OR(B53="",L53="",N53=""),"",L53+M53-O53-N53)</f>
        <v/>
      </c>
      <c r="Q53" s="16" t="n"/>
      <c r="R53" s="19">
        <f>IF(P53="","",IF(ISNUMBER(Q53),P53-Q53,IF(Q53="n/a","",P53-$C$5)))</f>
        <v/>
      </c>
      <c r="S53" s="16" t="n"/>
      <c r="T53" s="15" t="n"/>
      <c r="U53" s="16" t="n"/>
      <c r="V53" s="16" t="n"/>
      <c r="W53" s="19">
        <f>IF(OR(L53="",AND(U53="",V53="")),"",(L53+M53-O53)-IF(V53&lt;&gt;"",V53,U53))</f>
        <v/>
      </c>
      <c r="X53" s="15" t="n"/>
      <c r="Y53" s="16" t="n"/>
      <c r="Z53" s="16" t="n"/>
      <c r="AA53" s="17" t="n"/>
      <c r="AB53" s="18">
        <f>IF(OR(Z53="",AA53=""),"",EDATE(Z53,AA53))</f>
        <v/>
      </c>
      <c r="AC53" s="19">
        <f>IF(OR(AB53="",$C$9=""),"",AB53-$C$9)</f>
        <v/>
      </c>
      <c r="AD53" s="20">
        <f>IF(OR(B53="",J53=""),"",IF(K53="",IF($C$5&gt;J53,"Overdue","Awaited"),IF(K53&gt;J53,"Received late","Received")))</f>
        <v/>
      </c>
      <c r="AE53" s="20">
        <f>IF(B53="","",IF(Y53&lt;&gt;"","Installing / installed",IF(V53&lt;&gt;"","At yard",IF(Q53="n/a","No order needed",IF(NOT(ISNUMBER(Q53)),IF(P53="","Lead time not set",IF($C$5&gt;P53,"ORDER OVERDUE",IF(P53-$C$5&lt;=$C$8,"Order due","Not yet ordered"))),IF(U53="","On order, no delivery date",IF(U53&gt;L53+M53-O53,"Delivery threatens float",IF(U53&gt;L53-O53,"Late vs plan, within float","On order"))))))))</f>
        <v/>
      </c>
      <c r="AF53" s="15" t="n"/>
    </row>
    <row r="54" ht="30" customHeight="1">
      <c r="A54" s="15" t="n"/>
      <c r="B54" s="15" t="n"/>
      <c r="C54" s="15" t="n"/>
      <c r="D54" s="15" t="n"/>
      <c r="E54" s="15" t="n"/>
      <c r="F54" s="15" t="n"/>
      <c r="G54" s="15" t="n"/>
      <c r="H54" s="15" t="n"/>
      <c r="I54" s="15" t="n"/>
      <c r="J54" s="16" t="n"/>
      <c r="K54" s="16" t="n"/>
      <c r="L54" s="16" t="n"/>
      <c r="M54" s="17" t="n"/>
      <c r="N54" s="17" t="n"/>
      <c r="O54" s="17" t="n"/>
      <c r="P54" s="18">
        <f>IF(OR(B54="",L54="",N54=""),"",L54+M54-O54-N54)</f>
        <v/>
      </c>
      <c r="Q54" s="16" t="n"/>
      <c r="R54" s="19">
        <f>IF(P54="","",IF(ISNUMBER(Q54),P54-Q54,IF(Q54="n/a","",P54-$C$5)))</f>
        <v/>
      </c>
      <c r="S54" s="16" t="n"/>
      <c r="T54" s="15" t="n"/>
      <c r="U54" s="16" t="n"/>
      <c r="V54" s="16" t="n"/>
      <c r="W54" s="19">
        <f>IF(OR(L54="",AND(U54="",V54="")),"",(L54+M54-O54)-IF(V54&lt;&gt;"",V54,U54))</f>
        <v/>
      </c>
      <c r="X54" s="15" t="n"/>
      <c r="Y54" s="16" t="n"/>
      <c r="Z54" s="16" t="n"/>
      <c r="AA54" s="17" t="n"/>
      <c r="AB54" s="18">
        <f>IF(OR(Z54="",AA54=""),"",EDATE(Z54,AA54))</f>
        <v/>
      </c>
      <c r="AC54" s="19">
        <f>IF(OR(AB54="",$C$9=""),"",AB54-$C$9)</f>
        <v/>
      </c>
      <c r="AD54" s="20">
        <f>IF(OR(B54="",J54=""),"",IF(K54="",IF($C$5&gt;J54,"Overdue","Awaited"),IF(K54&gt;J54,"Received late","Received")))</f>
        <v/>
      </c>
      <c r="AE54" s="20">
        <f>IF(B54="","",IF(Y54&lt;&gt;"","Installing / installed",IF(V54&lt;&gt;"","At yard",IF(Q54="n/a","No order needed",IF(NOT(ISNUMBER(Q54)),IF(P54="","Lead time not set",IF($C$5&gt;P54,"ORDER OVERDUE",IF(P54-$C$5&lt;=$C$8,"Order due","Not yet ordered"))),IF(U54="","On order, no delivery date",IF(U54&gt;L54+M54-O54,"Delivery threatens float",IF(U54&gt;L54-O54,"Late vs plan, within float","On order"))))))))</f>
        <v/>
      </c>
      <c r="AF54" s="15" t="n"/>
    </row>
    <row r="55" ht="30" customHeight="1">
      <c r="A55" s="15" t="n"/>
      <c r="B55" s="15" t="n"/>
      <c r="C55" s="15" t="n"/>
      <c r="D55" s="15" t="n"/>
      <c r="E55" s="15" t="n"/>
      <c r="F55" s="15" t="n"/>
      <c r="G55" s="15" t="n"/>
      <c r="H55" s="15" t="n"/>
      <c r="I55" s="15" t="n"/>
      <c r="J55" s="16" t="n"/>
      <c r="K55" s="16" t="n"/>
      <c r="L55" s="16" t="n"/>
      <c r="M55" s="17" t="n"/>
      <c r="N55" s="17" t="n"/>
      <c r="O55" s="17" t="n"/>
      <c r="P55" s="18">
        <f>IF(OR(B55="",L55="",N55=""),"",L55+M55-O55-N55)</f>
        <v/>
      </c>
      <c r="Q55" s="16" t="n"/>
      <c r="R55" s="19">
        <f>IF(P55="","",IF(ISNUMBER(Q55),P55-Q55,IF(Q55="n/a","",P55-$C$5)))</f>
        <v/>
      </c>
      <c r="S55" s="16" t="n"/>
      <c r="T55" s="15" t="n"/>
      <c r="U55" s="16" t="n"/>
      <c r="V55" s="16" t="n"/>
      <c r="W55" s="19">
        <f>IF(OR(L55="",AND(U55="",V55="")),"",(L55+M55-O55)-IF(V55&lt;&gt;"",V55,U55))</f>
        <v/>
      </c>
      <c r="X55" s="15" t="n"/>
      <c r="Y55" s="16" t="n"/>
      <c r="Z55" s="16" t="n"/>
      <c r="AA55" s="17" t="n"/>
      <c r="AB55" s="18">
        <f>IF(OR(Z55="",AA55=""),"",EDATE(Z55,AA55))</f>
        <v/>
      </c>
      <c r="AC55" s="19">
        <f>IF(OR(AB55="",$C$9=""),"",AB55-$C$9)</f>
        <v/>
      </c>
      <c r="AD55" s="20">
        <f>IF(OR(B55="",J55=""),"",IF(K55="",IF($C$5&gt;J55,"Overdue","Awaited"),IF(K55&gt;J55,"Received late","Received")))</f>
        <v/>
      </c>
      <c r="AE55" s="20">
        <f>IF(B55="","",IF(Y55&lt;&gt;"","Installing / installed",IF(V55&lt;&gt;"","At yard",IF(Q55="n/a","No order needed",IF(NOT(ISNUMBER(Q55)),IF(P55="","Lead time not set",IF($C$5&gt;P55,"ORDER OVERDUE",IF(P55-$C$5&lt;=$C$8,"Order due","Not yet ordered"))),IF(U55="","On order, no delivery date",IF(U55&gt;L55+M55-O55,"Delivery threatens float",IF(U55&gt;L55-O55,"Late vs plan, within float","On order"))))))))</f>
        <v/>
      </c>
      <c r="AF55" s="15" t="n"/>
    </row>
    <row r="56" ht="30" customHeight="1">
      <c r="A56" s="15" t="n"/>
      <c r="B56" s="15" t="n"/>
      <c r="C56" s="15" t="n"/>
      <c r="D56" s="15" t="n"/>
      <c r="E56" s="15" t="n"/>
      <c r="F56" s="15" t="n"/>
      <c r="G56" s="15" t="n"/>
      <c r="H56" s="15" t="n"/>
      <c r="I56" s="15" t="n"/>
      <c r="J56" s="16" t="n"/>
      <c r="K56" s="16" t="n"/>
      <c r="L56" s="16" t="n"/>
      <c r="M56" s="17" t="n"/>
      <c r="N56" s="17" t="n"/>
      <c r="O56" s="17" t="n"/>
      <c r="P56" s="18">
        <f>IF(OR(B56="",L56="",N56=""),"",L56+M56-O56-N56)</f>
        <v/>
      </c>
      <c r="Q56" s="16" t="n"/>
      <c r="R56" s="19">
        <f>IF(P56="","",IF(ISNUMBER(Q56),P56-Q56,IF(Q56="n/a","",P56-$C$5)))</f>
        <v/>
      </c>
      <c r="S56" s="16" t="n"/>
      <c r="T56" s="15" t="n"/>
      <c r="U56" s="16" t="n"/>
      <c r="V56" s="16" t="n"/>
      <c r="W56" s="19">
        <f>IF(OR(L56="",AND(U56="",V56="")),"",(L56+M56-O56)-IF(V56&lt;&gt;"",V56,U56))</f>
        <v/>
      </c>
      <c r="X56" s="15" t="n"/>
      <c r="Y56" s="16" t="n"/>
      <c r="Z56" s="16" t="n"/>
      <c r="AA56" s="17" t="n"/>
      <c r="AB56" s="18">
        <f>IF(OR(Z56="",AA56=""),"",EDATE(Z56,AA56))</f>
        <v/>
      </c>
      <c r="AC56" s="19">
        <f>IF(OR(AB56="",$C$9=""),"",AB56-$C$9)</f>
        <v/>
      </c>
      <c r="AD56" s="20">
        <f>IF(OR(B56="",J56=""),"",IF(K56="",IF($C$5&gt;J56,"Overdue","Awaited"),IF(K56&gt;J56,"Received late","Received")))</f>
        <v/>
      </c>
      <c r="AE56" s="20">
        <f>IF(B56="","",IF(Y56&lt;&gt;"","Installing / installed",IF(V56&lt;&gt;"","At yard",IF(Q56="n/a","No order needed",IF(NOT(ISNUMBER(Q56)),IF(P56="","Lead time not set",IF($C$5&gt;P56,"ORDER OVERDUE",IF(P56-$C$5&lt;=$C$8,"Order due","Not yet ordered"))),IF(U56="","On order, no delivery date",IF(U56&gt;L56+M56-O56,"Delivery threatens float",IF(U56&gt;L56-O56,"Late vs plan, within float","On order"))))))))</f>
        <v/>
      </c>
      <c r="AF56" s="15" t="n"/>
    </row>
    <row r="57" ht="30" customHeight="1">
      <c r="A57" s="15" t="n"/>
      <c r="B57" s="15" t="n"/>
      <c r="C57" s="15" t="n"/>
      <c r="D57" s="15" t="n"/>
      <c r="E57" s="15" t="n"/>
      <c r="F57" s="15" t="n"/>
      <c r="G57" s="15" t="n"/>
      <c r="H57" s="15" t="n"/>
      <c r="I57" s="15" t="n"/>
      <c r="J57" s="16" t="n"/>
      <c r="K57" s="16" t="n"/>
      <c r="L57" s="16" t="n"/>
      <c r="M57" s="17" t="n"/>
      <c r="N57" s="17" t="n"/>
      <c r="O57" s="17" t="n"/>
      <c r="P57" s="18">
        <f>IF(OR(B57="",L57="",N57=""),"",L57+M57-O57-N57)</f>
        <v/>
      </c>
      <c r="Q57" s="16" t="n"/>
      <c r="R57" s="19">
        <f>IF(P57="","",IF(ISNUMBER(Q57),P57-Q57,IF(Q57="n/a","",P57-$C$5)))</f>
        <v/>
      </c>
      <c r="S57" s="16" t="n"/>
      <c r="T57" s="15" t="n"/>
      <c r="U57" s="16" t="n"/>
      <c r="V57" s="16" t="n"/>
      <c r="W57" s="19">
        <f>IF(OR(L57="",AND(U57="",V57="")),"",(L57+M57-O57)-IF(V57&lt;&gt;"",V57,U57))</f>
        <v/>
      </c>
      <c r="X57" s="15" t="n"/>
      <c r="Y57" s="16" t="n"/>
      <c r="Z57" s="16" t="n"/>
      <c r="AA57" s="17" t="n"/>
      <c r="AB57" s="18">
        <f>IF(OR(Z57="",AA57=""),"",EDATE(Z57,AA57))</f>
        <v/>
      </c>
      <c r="AC57" s="19">
        <f>IF(OR(AB57="",$C$9=""),"",AB57-$C$9)</f>
        <v/>
      </c>
      <c r="AD57" s="20">
        <f>IF(OR(B57="",J57=""),"",IF(K57="",IF($C$5&gt;J57,"Overdue","Awaited"),IF(K57&gt;J57,"Received late","Received")))</f>
        <v/>
      </c>
      <c r="AE57" s="20">
        <f>IF(B57="","",IF(Y57&lt;&gt;"","Installing / installed",IF(V57&lt;&gt;"","At yard",IF(Q57="n/a","No order needed",IF(NOT(ISNUMBER(Q57)),IF(P57="","Lead time not set",IF($C$5&gt;P57,"ORDER OVERDUE",IF(P57-$C$5&lt;=$C$8,"Order due","Not yet ordered"))),IF(U57="","On order, no delivery date",IF(U57&gt;L57+M57-O57,"Delivery threatens float",IF(U57&gt;L57-O57,"Late vs plan, within float","On order"))))))))</f>
        <v/>
      </c>
      <c r="AF57" s="15" t="n"/>
    </row>
    <row r="58" ht="30" customHeight="1">
      <c r="A58" s="15" t="n"/>
      <c r="B58" s="15" t="n"/>
      <c r="C58" s="15" t="n"/>
      <c r="D58" s="15" t="n"/>
      <c r="E58" s="15" t="n"/>
      <c r="F58" s="15" t="n"/>
      <c r="G58" s="15" t="n"/>
      <c r="H58" s="15" t="n"/>
      <c r="I58" s="15" t="n"/>
      <c r="J58" s="16" t="n"/>
      <c r="K58" s="16" t="n"/>
      <c r="L58" s="16" t="n"/>
      <c r="M58" s="17" t="n"/>
      <c r="N58" s="17" t="n"/>
      <c r="O58" s="17" t="n"/>
      <c r="P58" s="18">
        <f>IF(OR(B58="",L58="",N58=""),"",L58+M58-O58-N58)</f>
        <v/>
      </c>
      <c r="Q58" s="16" t="n"/>
      <c r="R58" s="19">
        <f>IF(P58="","",IF(ISNUMBER(Q58),P58-Q58,IF(Q58="n/a","",P58-$C$5)))</f>
        <v/>
      </c>
      <c r="S58" s="16" t="n"/>
      <c r="T58" s="15" t="n"/>
      <c r="U58" s="16" t="n"/>
      <c r="V58" s="16" t="n"/>
      <c r="W58" s="19">
        <f>IF(OR(L58="",AND(U58="",V58="")),"",(L58+M58-O58)-IF(V58&lt;&gt;"",V58,U58))</f>
        <v/>
      </c>
      <c r="X58" s="15" t="n"/>
      <c r="Y58" s="16" t="n"/>
      <c r="Z58" s="16" t="n"/>
      <c r="AA58" s="17" t="n"/>
      <c r="AB58" s="18">
        <f>IF(OR(Z58="",AA58=""),"",EDATE(Z58,AA58))</f>
        <v/>
      </c>
      <c r="AC58" s="19">
        <f>IF(OR(AB58="",$C$9=""),"",AB58-$C$9)</f>
        <v/>
      </c>
      <c r="AD58" s="20">
        <f>IF(OR(B58="",J58=""),"",IF(K58="",IF($C$5&gt;J58,"Overdue","Awaited"),IF(K58&gt;J58,"Received late","Received")))</f>
        <v/>
      </c>
      <c r="AE58" s="20">
        <f>IF(B58="","",IF(Y58&lt;&gt;"","Installing / installed",IF(V58&lt;&gt;"","At yard",IF(Q58="n/a","No order needed",IF(NOT(ISNUMBER(Q58)),IF(P58="","Lead time not set",IF($C$5&gt;P58,"ORDER OVERDUE",IF(P58-$C$5&lt;=$C$8,"Order due","Not yet ordered"))),IF(U58="","On order, no delivery date",IF(U58&gt;L58+M58-O58,"Delivery threatens float",IF(U58&gt;L58-O58,"Late vs plan, within float","On order"))))))))</f>
        <v/>
      </c>
      <c r="AF58" s="15" t="n"/>
    </row>
    <row r="59" ht="30" customHeight="1">
      <c r="A59" s="15" t="n"/>
      <c r="B59" s="15" t="n"/>
      <c r="C59" s="15" t="n"/>
      <c r="D59" s="15" t="n"/>
      <c r="E59" s="15" t="n"/>
      <c r="F59" s="15" t="n"/>
      <c r="G59" s="15" t="n"/>
      <c r="H59" s="15" t="n"/>
      <c r="I59" s="15" t="n"/>
      <c r="J59" s="16" t="n"/>
      <c r="K59" s="16" t="n"/>
      <c r="L59" s="16" t="n"/>
      <c r="M59" s="17" t="n"/>
      <c r="N59" s="17" t="n"/>
      <c r="O59" s="17" t="n"/>
      <c r="P59" s="18">
        <f>IF(OR(B59="",L59="",N59=""),"",L59+M59-O59-N59)</f>
        <v/>
      </c>
      <c r="Q59" s="16" t="n"/>
      <c r="R59" s="19">
        <f>IF(P59="","",IF(ISNUMBER(Q59),P59-Q59,IF(Q59="n/a","",P59-$C$5)))</f>
        <v/>
      </c>
      <c r="S59" s="16" t="n"/>
      <c r="T59" s="15" t="n"/>
      <c r="U59" s="16" t="n"/>
      <c r="V59" s="16" t="n"/>
      <c r="W59" s="19">
        <f>IF(OR(L59="",AND(U59="",V59="")),"",(L59+M59-O59)-IF(V59&lt;&gt;"",V59,U59))</f>
        <v/>
      </c>
      <c r="X59" s="15" t="n"/>
      <c r="Y59" s="16" t="n"/>
      <c r="Z59" s="16" t="n"/>
      <c r="AA59" s="17" t="n"/>
      <c r="AB59" s="18">
        <f>IF(OR(Z59="",AA59=""),"",EDATE(Z59,AA59))</f>
        <v/>
      </c>
      <c r="AC59" s="19">
        <f>IF(OR(AB59="",$C$9=""),"",AB59-$C$9)</f>
        <v/>
      </c>
      <c r="AD59" s="20">
        <f>IF(OR(B59="",J59=""),"",IF(K59="",IF($C$5&gt;J59,"Overdue","Awaited"),IF(K59&gt;J59,"Received late","Received")))</f>
        <v/>
      </c>
      <c r="AE59" s="20">
        <f>IF(B59="","",IF(Y59&lt;&gt;"","Installing / installed",IF(V59&lt;&gt;"","At yard",IF(Q59="n/a","No order needed",IF(NOT(ISNUMBER(Q59)),IF(P59="","Lead time not set",IF($C$5&gt;P59,"ORDER OVERDUE",IF(P59-$C$5&lt;=$C$8,"Order due","Not yet ordered"))),IF(U59="","On order, no delivery date",IF(U59&gt;L59+M59-O59,"Delivery threatens float",IF(U59&gt;L59-O59,"Late vs plan, within float","On order"))))))))</f>
        <v/>
      </c>
      <c r="AF59" s="15" t="n"/>
    </row>
    <row r="60" ht="30" customHeight="1">
      <c r="A60" s="15" t="n"/>
      <c r="B60" s="15" t="n"/>
      <c r="C60" s="15" t="n"/>
      <c r="D60" s="15" t="n"/>
      <c r="E60" s="15" t="n"/>
      <c r="F60" s="15" t="n"/>
      <c r="G60" s="15" t="n"/>
      <c r="H60" s="15" t="n"/>
      <c r="I60" s="15" t="n"/>
      <c r="J60" s="16" t="n"/>
      <c r="K60" s="16" t="n"/>
      <c r="L60" s="16" t="n"/>
      <c r="M60" s="17" t="n"/>
      <c r="N60" s="17" t="n"/>
      <c r="O60" s="17" t="n"/>
      <c r="P60" s="18">
        <f>IF(OR(B60="",L60="",N60=""),"",L60+M60-O60-N60)</f>
        <v/>
      </c>
      <c r="Q60" s="16" t="n"/>
      <c r="R60" s="19">
        <f>IF(P60="","",IF(ISNUMBER(Q60),P60-Q60,IF(Q60="n/a","",P60-$C$5)))</f>
        <v/>
      </c>
      <c r="S60" s="16" t="n"/>
      <c r="T60" s="15" t="n"/>
      <c r="U60" s="16" t="n"/>
      <c r="V60" s="16" t="n"/>
      <c r="W60" s="19">
        <f>IF(OR(L60="",AND(U60="",V60="")),"",(L60+M60-O60)-IF(V60&lt;&gt;"",V60,U60))</f>
        <v/>
      </c>
      <c r="X60" s="15" t="n"/>
      <c r="Y60" s="16" t="n"/>
      <c r="Z60" s="16" t="n"/>
      <c r="AA60" s="17" t="n"/>
      <c r="AB60" s="18">
        <f>IF(OR(Z60="",AA60=""),"",EDATE(Z60,AA60))</f>
        <v/>
      </c>
      <c r="AC60" s="19">
        <f>IF(OR(AB60="",$C$9=""),"",AB60-$C$9)</f>
        <v/>
      </c>
      <c r="AD60" s="20">
        <f>IF(OR(B60="",J60=""),"",IF(K60="",IF($C$5&gt;J60,"Overdue","Awaited"),IF(K60&gt;J60,"Received late","Received")))</f>
        <v/>
      </c>
      <c r="AE60" s="20">
        <f>IF(B60="","",IF(Y60&lt;&gt;"","Installing / installed",IF(V60&lt;&gt;"","At yard",IF(Q60="n/a","No order needed",IF(NOT(ISNUMBER(Q60)),IF(P60="","Lead time not set",IF($C$5&gt;P60,"ORDER OVERDUE",IF(P60-$C$5&lt;=$C$8,"Order due","Not yet ordered"))),IF(U60="","On order, no delivery date",IF(U60&gt;L60+M60-O60,"Delivery threatens float",IF(U60&gt;L60-O60,"Late vs plan, within float","On order"))))))))</f>
        <v/>
      </c>
      <c r="AF60" s="15" t="n"/>
    </row>
    <row r="61" ht="30" customHeight="1">
      <c r="A61" s="15" t="n"/>
      <c r="B61" s="15" t="n"/>
      <c r="C61" s="15" t="n"/>
      <c r="D61" s="15" t="n"/>
      <c r="E61" s="15" t="n"/>
      <c r="F61" s="15" t="n"/>
      <c r="G61" s="15" t="n"/>
      <c r="H61" s="15" t="n"/>
      <c r="I61" s="15" t="n"/>
      <c r="J61" s="16" t="n"/>
      <c r="K61" s="16" t="n"/>
      <c r="L61" s="16" t="n"/>
      <c r="M61" s="17" t="n"/>
      <c r="N61" s="17" t="n"/>
      <c r="O61" s="17" t="n"/>
      <c r="P61" s="18">
        <f>IF(OR(B61="",L61="",N61=""),"",L61+M61-O61-N61)</f>
        <v/>
      </c>
      <c r="Q61" s="16" t="n"/>
      <c r="R61" s="19">
        <f>IF(P61="","",IF(ISNUMBER(Q61),P61-Q61,IF(Q61="n/a","",P61-$C$5)))</f>
        <v/>
      </c>
      <c r="S61" s="16" t="n"/>
      <c r="T61" s="15" t="n"/>
      <c r="U61" s="16" t="n"/>
      <c r="V61" s="16" t="n"/>
      <c r="W61" s="19">
        <f>IF(OR(L61="",AND(U61="",V61="")),"",(L61+M61-O61)-IF(V61&lt;&gt;"",V61,U61))</f>
        <v/>
      </c>
      <c r="X61" s="15" t="n"/>
      <c r="Y61" s="16" t="n"/>
      <c r="Z61" s="16" t="n"/>
      <c r="AA61" s="17" t="n"/>
      <c r="AB61" s="18">
        <f>IF(OR(Z61="",AA61=""),"",EDATE(Z61,AA61))</f>
        <v/>
      </c>
      <c r="AC61" s="19">
        <f>IF(OR(AB61="",$C$9=""),"",AB61-$C$9)</f>
        <v/>
      </c>
      <c r="AD61" s="20">
        <f>IF(OR(B61="",J61=""),"",IF(K61="",IF($C$5&gt;J61,"Overdue","Awaited"),IF(K61&gt;J61,"Received late","Received")))</f>
        <v/>
      </c>
      <c r="AE61" s="20">
        <f>IF(B61="","",IF(Y61&lt;&gt;"","Installing / installed",IF(V61&lt;&gt;"","At yard",IF(Q61="n/a","No order needed",IF(NOT(ISNUMBER(Q61)),IF(P61="","Lead time not set",IF($C$5&gt;P61,"ORDER OVERDUE",IF(P61-$C$5&lt;=$C$8,"Order due","Not yet ordered"))),IF(U61="","On order, no delivery date",IF(U61&gt;L61+M61-O61,"Delivery threatens float",IF(U61&gt;L61-O61,"Late vs plan, within float","On order"))))))))</f>
        <v/>
      </c>
      <c r="AF61" s="15" t="n"/>
    </row>
    <row r="62" ht="30" customHeight="1">
      <c r="A62" s="15" t="n"/>
      <c r="B62" s="15" t="n"/>
      <c r="C62" s="15" t="n"/>
      <c r="D62" s="15" t="n"/>
      <c r="E62" s="15" t="n"/>
      <c r="F62" s="15" t="n"/>
      <c r="G62" s="15" t="n"/>
      <c r="H62" s="15" t="n"/>
      <c r="I62" s="15" t="n"/>
      <c r="J62" s="16" t="n"/>
      <c r="K62" s="16" t="n"/>
      <c r="L62" s="16" t="n"/>
      <c r="M62" s="17" t="n"/>
      <c r="N62" s="17" t="n"/>
      <c r="O62" s="17" t="n"/>
      <c r="P62" s="18">
        <f>IF(OR(B62="",L62="",N62=""),"",L62+M62-O62-N62)</f>
        <v/>
      </c>
      <c r="Q62" s="16" t="n"/>
      <c r="R62" s="19">
        <f>IF(P62="","",IF(ISNUMBER(Q62),P62-Q62,IF(Q62="n/a","",P62-$C$5)))</f>
        <v/>
      </c>
      <c r="S62" s="16" t="n"/>
      <c r="T62" s="15" t="n"/>
      <c r="U62" s="16" t="n"/>
      <c r="V62" s="16" t="n"/>
      <c r="W62" s="19">
        <f>IF(OR(L62="",AND(U62="",V62="")),"",(L62+M62-O62)-IF(V62&lt;&gt;"",V62,U62))</f>
        <v/>
      </c>
      <c r="X62" s="15" t="n"/>
      <c r="Y62" s="16" t="n"/>
      <c r="Z62" s="16" t="n"/>
      <c r="AA62" s="17" t="n"/>
      <c r="AB62" s="18">
        <f>IF(OR(Z62="",AA62=""),"",EDATE(Z62,AA62))</f>
        <v/>
      </c>
      <c r="AC62" s="19">
        <f>IF(OR(AB62="",$C$9=""),"",AB62-$C$9)</f>
        <v/>
      </c>
      <c r="AD62" s="20">
        <f>IF(OR(B62="",J62=""),"",IF(K62="",IF($C$5&gt;J62,"Overdue","Awaited"),IF(K62&gt;J62,"Received late","Received")))</f>
        <v/>
      </c>
      <c r="AE62" s="20">
        <f>IF(B62="","",IF(Y62&lt;&gt;"","Installing / installed",IF(V62&lt;&gt;"","At yard",IF(Q62="n/a","No order needed",IF(NOT(ISNUMBER(Q62)),IF(P62="","Lead time not set",IF($C$5&gt;P62,"ORDER OVERDUE",IF(P62-$C$5&lt;=$C$8,"Order due","Not yet ordered"))),IF(U62="","On order, no delivery date",IF(U62&gt;L62+M62-O62,"Delivery threatens float",IF(U62&gt;L62-O62,"Late vs plan, within float","On order"))))))))</f>
        <v/>
      </c>
      <c r="AF62" s="15" t="n"/>
    </row>
    <row r="63" ht="30" customHeight="1">
      <c r="A63" s="15" t="n"/>
      <c r="B63" s="15" t="n"/>
      <c r="C63" s="15" t="n"/>
      <c r="D63" s="15" t="n"/>
      <c r="E63" s="15" t="n"/>
      <c r="F63" s="15" t="n"/>
      <c r="G63" s="15" t="n"/>
      <c r="H63" s="15" t="n"/>
      <c r="I63" s="15" t="n"/>
      <c r="J63" s="16" t="n"/>
      <c r="K63" s="16" t="n"/>
      <c r="L63" s="16" t="n"/>
      <c r="M63" s="17" t="n"/>
      <c r="N63" s="17" t="n"/>
      <c r="O63" s="17" t="n"/>
      <c r="P63" s="18">
        <f>IF(OR(B63="",L63="",N63=""),"",L63+M63-O63-N63)</f>
        <v/>
      </c>
      <c r="Q63" s="16" t="n"/>
      <c r="R63" s="19">
        <f>IF(P63="","",IF(ISNUMBER(Q63),P63-Q63,IF(Q63="n/a","",P63-$C$5)))</f>
        <v/>
      </c>
      <c r="S63" s="16" t="n"/>
      <c r="T63" s="15" t="n"/>
      <c r="U63" s="16" t="n"/>
      <c r="V63" s="16" t="n"/>
      <c r="W63" s="19">
        <f>IF(OR(L63="",AND(U63="",V63="")),"",(L63+M63-O63)-IF(V63&lt;&gt;"",V63,U63))</f>
        <v/>
      </c>
      <c r="X63" s="15" t="n"/>
      <c r="Y63" s="16" t="n"/>
      <c r="Z63" s="16" t="n"/>
      <c r="AA63" s="17" t="n"/>
      <c r="AB63" s="18">
        <f>IF(OR(Z63="",AA63=""),"",EDATE(Z63,AA63))</f>
        <v/>
      </c>
      <c r="AC63" s="19">
        <f>IF(OR(AB63="",$C$9=""),"",AB63-$C$9)</f>
        <v/>
      </c>
      <c r="AD63" s="20">
        <f>IF(OR(B63="",J63=""),"",IF(K63="",IF($C$5&gt;J63,"Overdue","Awaited"),IF(K63&gt;J63,"Received late","Received")))</f>
        <v/>
      </c>
      <c r="AE63" s="20">
        <f>IF(B63="","",IF(Y63&lt;&gt;"","Installing / installed",IF(V63&lt;&gt;"","At yard",IF(Q63="n/a","No order needed",IF(NOT(ISNUMBER(Q63)),IF(P63="","Lead time not set",IF($C$5&gt;P63,"ORDER OVERDUE",IF(P63-$C$5&lt;=$C$8,"Order due","Not yet ordered"))),IF(U63="","On order, no delivery date",IF(U63&gt;L63+M63-O63,"Delivery threatens float",IF(U63&gt;L63-O63,"Late vs plan, within float","On order"))))))))</f>
        <v/>
      </c>
      <c r="AF63" s="15" t="n"/>
    </row>
    <row r="64" ht="30" customHeight="1">
      <c r="A64" s="15" t="n"/>
      <c r="B64" s="15" t="n"/>
      <c r="C64" s="15" t="n"/>
      <c r="D64" s="15" t="n"/>
      <c r="E64" s="15" t="n"/>
      <c r="F64" s="15" t="n"/>
      <c r="G64" s="15" t="n"/>
      <c r="H64" s="15" t="n"/>
      <c r="I64" s="15" t="n"/>
      <c r="J64" s="16" t="n"/>
      <c r="K64" s="16" t="n"/>
      <c r="L64" s="16" t="n"/>
      <c r="M64" s="17" t="n"/>
      <c r="N64" s="17" t="n"/>
      <c r="O64" s="17" t="n"/>
      <c r="P64" s="18">
        <f>IF(OR(B64="",L64="",N64=""),"",L64+M64-O64-N64)</f>
        <v/>
      </c>
      <c r="Q64" s="16" t="n"/>
      <c r="R64" s="19">
        <f>IF(P64="","",IF(ISNUMBER(Q64),P64-Q64,IF(Q64="n/a","",P64-$C$5)))</f>
        <v/>
      </c>
      <c r="S64" s="16" t="n"/>
      <c r="T64" s="15" t="n"/>
      <c r="U64" s="16" t="n"/>
      <c r="V64" s="16" t="n"/>
      <c r="W64" s="19">
        <f>IF(OR(L64="",AND(U64="",V64="")),"",(L64+M64-O64)-IF(V64&lt;&gt;"",V64,U64))</f>
        <v/>
      </c>
      <c r="X64" s="15" t="n"/>
      <c r="Y64" s="16" t="n"/>
      <c r="Z64" s="16" t="n"/>
      <c r="AA64" s="17" t="n"/>
      <c r="AB64" s="18">
        <f>IF(OR(Z64="",AA64=""),"",EDATE(Z64,AA64))</f>
        <v/>
      </c>
      <c r="AC64" s="19">
        <f>IF(OR(AB64="",$C$9=""),"",AB64-$C$9)</f>
        <v/>
      </c>
      <c r="AD64" s="20">
        <f>IF(OR(B64="",J64=""),"",IF(K64="",IF($C$5&gt;J64,"Overdue","Awaited"),IF(K64&gt;J64,"Received late","Received")))</f>
        <v/>
      </c>
      <c r="AE64" s="20">
        <f>IF(B64="","",IF(Y64&lt;&gt;"","Installing / installed",IF(V64&lt;&gt;"","At yard",IF(Q64="n/a","No order needed",IF(NOT(ISNUMBER(Q64)),IF(P64="","Lead time not set",IF($C$5&gt;P64,"ORDER OVERDUE",IF(P64-$C$5&lt;=$C$8,"Order due","Not yet ordered"))),IF(U64="","On order, no delivery date",IF(U64&gt;L64+M64-O64,"Delivery threatens float",IF(U64&gt;L64-O64,"Late vs plan, within float","On order"))))))))</f>
        <v/>
      </c>
      <c r="AF64" s="15" t="n"/>
    </row>
    <row r="65" ht="30" customHeight="1">
      <c r="A65" s="15" t="n"/>
      <c r="B65" s="15" t="n"/>
      <c r="C65" s="15" t="n"/>
      <c r="D65" s="15" t="n"/>
      <c r="E65" s="15" t="n"/>
      <c r="F65" s="15" t="n"/>
      <c r="G65" s="15" t="n"/>
      <c r="H65" s="15" t="n"/>
      <c r="I65" s="15" t="n"/>
      <c r="J65" s="16" t="n"/>
      <c r="K65" s="16" t="n"/>
      <c r="L65" s="16" t="n"/>
      <c r="M65" s="17" t="n"/>
      <c r="N65" s="17" t="n"/>
      <c r="O65" s="17" t="n"/>
      <c r="P65" s="18">
        <f>IF(OR(B65="",L65="",N65=""),"",L65+M65-O65-N65)</f>
        <v/>
      </c>
      <c r="Q65" s="16" t="n"/>
      <c r="R65" s="19">
        <f>IF(P65="","",IF(ISNUMBER(Q65),P65-Q65,IF(Q65="n/a","",P65-$C$5)))</f>
        <v/>
      </c>
      <c r="S65" s="16" t="n"/>
      <c r="T65" s="15" t="n"/>
      <c r="U65" s="16" t="n"/>
      <c r="V65" s="16" t="n"/>
      <c r="W65" s="19">
        <f>IF(OR(L65="",AND(U65="",V65="")),"",(L65+M65-O65)-IF(V65&lt;&gt;"",V65,U65))</f>
        <v/>
      </c>
      <c r="X65" s="15" t="n"/>
      <c r="Y65" s="16" t="n"/>
      <c r="Z65" s="16" t="n"/>
      <c r="AA65" s="17" t="n"/>
      <c r="AB65" s="18">
        <f>IF(OR(Z65="",AA65=""),"",EDATE(Z65,AA65))</f>
        <v/>
      </c>
      <c r="AC65" s="19">
        <f>IF(OR(AB65="",$C$9=""),"",AB65-$C$9)</f>
        <v/>
      </c>
      <c r="AD65" s="20">
        <f>IF(OR(B65="",J65=""),"",IF(K65="",IF($C$5&gt;J65,"Overdue","Awaited"),IF(K65&gt;J65,"Received late","Received")))</f>
        <v/>
      </c>
      <c r="AE65" s="20">
        <f>IF(B65="","",IF(Y65&lt;&gt;"","Installing / installed",IF(V65&lt;&gt;"","At yard",IF(Q65="n/a","No order needed",IF(NOT(ISNUMBER(Q65)),IF(P65="","Lead time not set",IF($C$5&gt;P65,"ORDER OVERDUE",IF(P65-$C$5&lt;=$C$8,"Order due","Not yet ordered"))),IF(U65="","On order, no delivery date",IF(U65&gt;L65+M65-O65,"Delivery threatens float",IF(U65&gt;L65-O65,"Late vs plan, within float","On order"))))))))</f>
        <v/>
      </c>
      <c r="AF65" s="15" t="n"/>
    </row>
    <row r="66" ht="30" customHeight="1">
      <c r="A66" s="15" t="n"/>
      <c r="B66" s="15" t="n"/>
      <c r="C66" s="15" t="n"/>
      <c r="D66" s="15" t="n"/>
      <c r="E66" s="15" t="n"/>
      <c r="F66" s="15" t="n"/>
      <c r="G66" s="15" t="n"/>
      <c r="H66" s="15" t="n"/>
      <c r="I66" s="15" t="n"/>
      <c r="J66" s="16" t="n"/>
      <c r="K66" s="16" t="n"/>
      <c r="L66" s="16" t="n"/>
      <c r="M66" s="17" t="n"/>
      <c r="N66" s="17" t="n"/>
      <c r="O66" s="17" t="n"/>
      <c r="P66" s="18">
        <f>IF(OR(B66="",L66="",N66=""),"",L66+M66-O66-N66)</f>
        <v/>
      </c>
      <c r="Q66" s="16" t="n"/>
      <c r="R66" s="19">
        <f>IF(P66="","",IF(ISNUMBER(Q66),P66-Q66,IF(Q66="n/a","",P66-$C$5)))</f>
        <v/>
      </c>
      <c r="S66" s="16" t="n"/>
      <c r="T66" s="15" t="n"/>
      <c r="U66" s="16" t="n"/>
      <c r="V66" s="16" t="n"/>
      <c r="W66" s="19">
        <f>IF(OR(L66="",AND(U66="",V66="")),"",(L66+M66-O66)-IF(V66&lt;&gt;"",V66,U66))</f>
        <v/>
      </c>
      <c r="X66" s="15" t="n"/>
      <c r="Y66" s="16" t="n"/>
      <c r="Z66" s="16" t="n"/>
      <c r="AA66" s="17" t="n"/>
      <c r="AB66" s="18">
        <f>IF(OR(Z66="",AA66=""),"",EDATE(Z66,AA66))</f>
        <v/>
      </c>
      <c r="AC66" s="19">
        <f>IF(OR(AB66="",$C$9=""),"",AB66-$C$9)</f>
        <v/>
      </c>
      <c r="AD66" s="20">
        <f>IF(OR(B66="",J66=""),"",IF(K66="",IF($C$5&gt;J66,"Overdue","Awaited"),IF(K66&gt;J66,"Received late","Received")))</f>
        <v/>
      </c>
      <c r="AE66" s="20">
        <f>IF(B66="","",IF(Y66&lt;&gt;"","Installing / installed",IF(V66&lt;&gt;"","At yard",IF(Q66="n/a","No order needed",IF(NOT(ISNUMBER(Q66)),IF(P66="","Lead time not set",IF($C$5&gt;P66,"ORDER OVERDUE",IF(P66-$C$5&lt;=$C$8,"Order due","Not yet ordered"))),IF(U66="","On order, no delivery date",IF(U66&gt;L66+M66-O66,"Delivery threatens float",IF(U66&gt;L66-O66,"Late vs plan, within float","On order"))))))))</f>
        <v/>
      </c>
      <c r="AF66" s="15" t="n"/>
    </row>
    <row r="67" ht="30" customHeight="1">
      <c r="A67" s="15" t="n"/>
      <c r="B67" s="15" t="n"/>
      <c r="C67" s="15" t="n"/>
      <c r="D67" s="15" t="n"/>
      <c r="E67" s="15" t="n"/>
      <c r="F67" s="15" t="n"/>
      <c r="G67" s="15" t="n"/>
      <c r="H67" s="15" t="n"/>
      <c r="I67" s="15" t="n"/>
      <c r="J67" s="16" t="n"/>
      <c r="K67" s="16" t="n"/>
      <c r="L67" s="16" t="n"/>
      <c r="M67" s="17" t="n"/>
      <c r="N67" s="17" t="n"/>
      <c r="O67" s="17" t="n"/>
      <c r="P67" s="18">
        <f>IF(OR(B67="",L67="",N67=""),"",L67+M67-O67-N67)</f>
        <v/>
      </c>
      <c r="Q67" s="16" t="n"/>
      <c r="R67" s="19">
        <f>IF(P67="","",IF(ISNUMBER(Q67),P67-Q67,IF(Q67="n/a","",P67-$C$5)))</f>
        <v/>
      </c>
      <c r="S67" s="16" t="n"/>
      <c r="T67" s="15" t="n"/>
      <c r="U67" s="16" t="n"/>
      <c r="V67" s="16" t="n"/>
      <c r="W67" s="19">
        <f>IF(OR(L67="",AND(U67="",V67="")),"",(L67+M67-O67)-IF(V67&lt;&gt;"",V67,U67))</f>
        <v/>
      </c>
      <c r="X67" s="15" t="n"/>
      <c r="Y67" s="16" t="n"/>
      <c r="Z67" s="16" t="n"/>
      <c r="AA67" s="17" t="n"/>
      <c r="AB67" s="18">
        <f>IF(OR(Z67="",AA67=""),"",EDATE(Z67,AA67))</f>
        <v/>
      </c>
      <c r="AC67" s="19">
        <f>IF(OR(AB67="",$C$9=""),"",AB67-$C$9)</f>
        <v/>
      </c>
      <c r="AD67" s="20">
        <f>IF(OR(B67="",J67=""),"",IF(K67="",IF($C$5&gt;J67,"Overdue","Awaited"),IF(K67&gt;J67,"Received late","Received")))</f>
        <v/>
      </c>
      <c r="AE67" s="20">
        <f>IF(B67="","",IF(Y67&lt;&gt;"","Installing / installed",IF(V67&lt;&gt;"","At yard",IF(Q67="n/a","No order needed",IF(NOT(ISNUMBER(Q67)),IF(P67="","Lead time not set",IF($C$5&gt;P67,"ORDER OVERDUE",IF(P67-$C$5&lt;=$C$8,"Order due","Not yet ordered"))),IF(U67="","On order, no delivery date",IF(U67&gt;L67+M67-O67,"Delivery threatens float",IF(U67&gt;L67-O67,"Late vs plan, within float","On order"))))))))</f>
        <v/>
      </c>
      <c r="AF67" s="15" t="n"/>
    </row>
    <row r="68" ht="30" customHeight="1">
      <c r="A68" s="15" t="n"/>
      <c r="B68" s="15" t="n"/>
      <c r="C68" s="15" t="n"/>
      <c r="D68" s="15" t="n"/>
      <c r="E68" s="15" t="n"/>
      <c r="F68" s="15" t="n"/>
      <c r="G68" s="15" t="n"/>
      <c r="H68" s="15" t="n"/>
      <c r="I68" s="15" t="n"/>
      <c r="J68" s="16" t="n"/>
      <c r="K68" s="16" t="n"/>
      <c r="L68" s="16" t="n"/>
      <c r="M68" s="17" t="n"/>
      <c r="N68" s="17" t="n"/>
      <c r="O68" s="17" t="n"/>
      <c r="P68" s="18">
        <f>IF(OR(B68="",L68="",N68=""),"",L68+M68-O68-N68)</f>
        <v/>
      </c>
      <c r="Q68" s="16" t="n"/>
      <c r="R68" s="19">
        <f>IF(P68="","",IF(ISNUMBER(Q68),P68-Q68,IF(Q68="n/a","",P68-$C$5)))</f>
        <v/>
      </c>
      <c r="S68" s="16" t="n"/>
      <c r="T68" s="15" t="n"/>
      <c r="U68" s="16" t="n"/>
      <c r="V68" s="16" t="n"/>
      <c r="W68" s="19">
        <f>IF(OR(L68="",AND(U68="",V68="")),"",(L68+M68-O68)-IF(V68&lt;&gt;"",V68,U68))</f>
        <v/>
      </c>
      <c r="X68" s="15" t="n"/>
      <c r="Y68" s="16" t="n"/>
      <c r="Z68" s="16" t="n"/>
      <c r="AA68" s="17" t="n"/>
      <c r="AB68" s="18">
        <f>IF(OR(Z68="",AA68=""),"",EDATE(Z68,AA68))</f>
        <v/>
      </c>
      <c r="AC68" s="19">
        <f>IF(OR(AB68="",$C$9=""),"",AB68-$C$9)</f>
        <v/>
      </c>
      <c r="AD68" s="20">
        <f>IF(OR(B68="",J68=""),"",IF(K68="",IF($C$5&gt;J68,"Overdue","Awaited"),IF(K68&gt;J68,"Received late","Received")))</f>
        <v/>
      </c>
      <c r="AE68" s="20">
        <f>IF(B68="","",IF(Y68&lt;&gt;"","Installing / installed",IF(V68&lt;&gt;"","At yard",IF(Q68="n/a","No order needed",IF(NOT(ISNUMBER(Q68)),IF(P68="","Lead time not set",IF($C$5&gt;P68,"ORDER OVERDUE",IF(P68-$C$5&lt;=$C$8,"Order due","Not yet ordered"))),IF(U68="","On order, no delivery date",IF(U68&gt;L68+M68-O68,"Delivery threatens float",IF(U68&gt;L68-O68,"Late vs plan, within float","On order"))))))))</f>
        <v/>
      </c>
      <c r="AF68" s="15" t="n"/>
    </row>
    <row r="69" ht="30" customHeight="1">
      <c r="A69" s="15" t="n"/>
      <c r="B69" s="15" t="n"/>
      <c r="C69" s="15" t="n"/>
      <c r="D69" s="15" t="n"/>
      <c r="E69" s="15" t="n"/>
      <c r="F69" s="15" t="n"/>
      <c r="G69" s="15" t="n"/>
      <c r="H69" s="15" t="n"/>
      <c r="I69" s="15" t="n"/>
      <c r="J69" s="16" t="n"/>
      <c r="K69" s="16" t="n"/>
      <c r="L69" s="16" t="n"/>
      <c r="M69" s="17" t="n"/>
      <c r="N69" s="17" t="n"/>
      <c r="O69" s="17" t="n"/>
      <c r="P69" s="18">
        <f>IF(OR(B69="",L69="",N69=""),"",L69+M69-O69-N69)</f>
        <v/>
      </c>
      <c r="Q69" s="16" t="n"/>
      <c r="R69" s="19">
        <f>IF(P69="","",IF(ISNUMBER(Q69),P69-Q69,IF(Q69="n/a","",P69-$C$5)))</f>
        <v/>
      </c>
      <c r="S69" s="16" t="n"/>
      <c r="T69" s="15" t="n"/>
      <c r="U69" s="16" t="n"/>
      <c r="V69" s="16" t="n"/>
      <c r="W69" s="19">
        <f>IF(OR(L69="",AND(U69="",V69="")),"",(L69+M69-O69)-IF(V69&lt;&gt;"",V69,U69))</f>
        <v/>
      </c>
      <c r="X69" s="15" t="n"/>
      <c r="Y69" s="16" t="n"/>
      <c r="Z69" s="16" t="n"/>
      <c r="AA69" s="17" t="n"/>
      <c r="AB69" s="18">
        <f>IF(OR(Z69="",AA69=""),"",EDATE(Z69,AA69))</f>
        <v/>
      </c>
      <c r="AC69" s="19">
        <f>IF(OR(AB69="",$C$9=""),"",AB69-$C$9)</f>
        <v/>
      </c>
      <c r="AD69" s="20">
        <f>IF(OR(B69="",J69=""),"",IF(K69="",IF($C$5&gt;J69,"Overdue","Awaited"),IF(K69&gt;J69,"Received late","Received")))</f>
        <v/>
      </c>
      <c r="AE69" s="20">
        <f>IF(B69="","",IF(Y69&lt;&gt;"","Installing / installed",IF(V69&lt;&gt;"","At yard",IF(Q69="n/a","No order needed",IF(NOT(ISNUMBER(Q69)),IF(P69="","Lead time not set",IF($C$5&gt;P69,"ORDER OVERDUE",IF(P69-$C$5&lt;=$C$8,"Order due","Not yet ordered"))),IF(U69="","On order, no delivery date",IF(U69&gt;L69+M69-O69,"Delivery threatens float",IF(U69&gt;L69-O69,"Late vs plan, within float","On order"))))))))</f>
        <v/>
      </c>
      <c r="AF69" s="15" t="n"/>
    </row>
    <row r="70" ht="30" customHeight="1">
      <c r="A70" s="15" t="n"/>
      <c r="B70" s="15" t="n"/>
      <c r="C70" s="15" t="n"/>
      <c r="D70" s="15" t="n"/>
      <c r="E70" s="15" t="n"/>
      <c r="F70" s="15" t="n"/>
      <c r="G70" s="15" t="n"/>
      <c r="H70" s="15" t="n"/>
      <c r="I70" s="15" t="n"/>
      <c r="J70" s="16" t="n"/>
      <c r="K70" s="16" t="n"/>
      <c r="L70" s="16" t="n"/>
      <c r="M70" s="17" t="n"/>
      <c r="N70" s="17" t="n"/>
      <c r="O70" s="17" t="n"/>
      <c r="P70" s="18">
        <f>IF(OR(B70="",L70="",N70=""),"",L70+M70-O70-N70)</f>
        <v/>
      </c>
      <c r="Q70" s="16" t="n"/>
      <c r="R70" s="19">
        <f>IF(P70="","",IF(ISNUMBER(Q70),P70-Q70,IF(Q70="n/a","",P70-$C$5)))</f>
        <v/>
      </c>
      <c r="S70" s="16" t="n"/>
      <c r="T70" s="15" t="n"/>
      <c r="U70" s="16" t="n"/>
      <c r="V70" s="16" t="n"/>
      <c r="W70" s="19">
        <f>IF(OR(L70="",AND(U70="",V70="")),"",(L70+M70-O70)-IF(V70&lt;&gt;"",V70,U70))</f>
        <v/>
      </c>
      <c r="X70" s="15" t="n"/>
      <c r="Y70" s="16" t="n"/>
      <c r="Z70" s="16" t="n"/>
      <c r="AA70" s="17" t="n"/>
      <c r="AB70" s="18">
        <f>IF(OR(Z70="",AA70=""),"",EDATE(Z70,AA70))</f>
        <v/>
      </c>
      <c r="AC70" s="19">
        <f>IF(OR(AB70="",$C$9=""),"",AB70-$C$9)</f>
        <v/>
      </c>
      <c r="AD70" s="20">
        <f>IF(OR(B70="",J70=""),"",IF(K70="",IF($C$5&gt;J70,"Overdue","Awaited"),IF(K70&gt;J70,"Received late","Received")))</f>
        <v/>
      </c>
      <c r="AE70" s="20">
        <f>IF(B70="","",IF(Y70&lt;&gt;"","Installing / installed",IF(V70&lt;&gt;"","At yard",IF(Q70="n/a","No order needed",IF(NOT(ISNUMBER(Q70)),IF(P70="","Lead time not set",IF($C$5&gt;P70,"ORDER OVERDUE",IF(P70-$C$5&lt;=$C$8,"Order due","Not yet ordered"))),IF(U70="","On order, no delivery date",IF(U70&gt;L70+M70-O70,"Delivery threatens float",IF(U70&gt;L70-O70,"Late vs plan, within float","On order"))))))))</f>
        <v/>
      </c>
      <c r="AF70" s="15" t="n"/>
    </row>
    <row r="71" ht="30" customHeight="1">
      <c r="A71" s="15" t="n"/>
      <c r="B71" s="15" t="n"/>
      <c r="C71" s="15" t="n"/>
      <c r="D71" s="15" t="n"/>
      <c r="E71" s="15" t="n"/>
      <c r="F71" s="15" t="n"/>
      <c r="G71" s="15" t="n"/>
      <c r="H71" s="15" t="n"/>
      <c r="I71" s="15" t="n"/>
      <c r="J71" s="16" t="n"/>
      <c r="K71" s="16" t="n"/>
      <c r="L71" s="16" t="n"/>
      <c r="M71" s="17" t="n"/>
      <c r="N71" s="17" t="n"/>
      <c r="O71" s="17" t="n"/>
      <c r="P71" s="18">
        <f>IF(OR(B71="",L71="",N71=""),"",L71+M71-O71-N71)</f>
        <v/>
      </c>
      <c r="Q71" s="16" t="n"/>
      <c r="R71" s="19">
        <f>IF(P71="","",IF(ISNUMBER(Q71),P71-Q71,IF(Q71="n/a","",P71-$C$5)))</f>
        <v/>
      </c>
      <c r="S71" s="16" t="n"/>
      <c r="T71" s="15" t="n"/>
      <c r="U71" s="16" t="n"/>
      <c r="V71" s="16" t="n"/>
      <c r="W71" s="19">
        <f>IF(OR(L71="",AND(U71="",V71="")),"",(L71+M71-O71)-IF(V71&lt;&gt;"",V71,U71))</f>
        <v/>
      </c>
      <c r="X71" s="15" t="n"/>
      <c r="Y71" s="16" t="n"/>
      <c r="Z71" s="16" t="n"/>
      <c r="AA71" s="17" t="n"/>
      <c r="AB71" s="18">
        <f>IF(OR(Z71="",AA71=""),"",EDATE(Z71,AA71))</f>
        <v/>
      </c>
      <c r="AC71" s="19">
        <f>IF(OR(AB71="",$C$9=""),"",AB71-$C$9)</f>
        <v/>
      </c>
      <c r="AD71" s="20">
        <f>IF(OR(B71="",J71=""),"",IF(K71="",IF($C$5&gt;J71,"Overdue","Awaited"),IF(K71&gt;J71,"Received late","Received")))</f>
        <v/>
      </c>
      <c r="AE71" s="20">
        <f>IF(B71="","",IF(Y71&lt;&gt;"","Installing / installed",IF(V71&lt;&gt;"","At yard",IF(Q71="n/a","No order needed",IF(NOT(ISNUMBER(Q71)),IF(P71="","Lead time not set",IF($C$5&gt;P71,"ORDER OVERDUE",IF(P71-$C$5&lt;=$C$8,"Order due","Not yet ordered"))),IF(U71="","On order, no delivery date",IF(U71&gt;L71+M71-O71,"Delivery threatens float",IF(U71&gt;L71-O71,"Late vs plan, within float","On order"))))))))</f>
        <v/>
      </c>
      <c r="AF71" s="15" t="n"/>
    </row>
    <row r="72" ht="30" customHeight="1">
      <c r="A72" s="15" t="n"/>
      <c r="B72" s="15" t="n"/>
      <c r="C72" s="15" t="n"/>
      <c r="D72" s="15" t="n"/>
      <c r="E72" s="15" t="n"/>
      <c r="F72" s="15" t="n"/>
      <c r="G72" s="15" t="n"/>
      <c r="H72" s="15" t="n"/>
      <c r="I72" s="15" t="n"/>
      <c r="J72" s="16" t="n"/>
      <c r="K72" s="16" t="n"/>
      <c r="L72" s="16" t="n"/>
      <c r="M72" s="17" t="n"/>
      <c r="N72" s="17" t="n"/>
      <c r="O72" s="17" t="n"/>
      <c r="P72" s="18">
        <f>IF(OR(B72="",L72="",N72=""),"",L72+M72-O72-N72)</f>
        <v/>
      </c>
      <c r="Q72" s="16" t="n"/>
      <c r="R72" s="19">
        <f>IF(P72="","",IF(ISNUMBER(Q72),P72-Q72,IF(Q72="n/a","",P72-$C$5)))</f>
        <v/>
      </c>
      <c r="S72" s="16" t="n"/>
      <c r="T72" s="15" t="n"/>
      <c r="U72" s="16" t="n"/>
      <c r="V72" s="16" t="n"/>
      <c r="W72" s="19">
        <f>IF(OR(L72="",AND(U72="",V72="")),"",(L72+M72-O72)-IF(V72&lt;&gt;"",V72,U72))</f>
        <v/>
      </c>
      <c r="X72" s="15" t="n"/>
      <c r="Y72" s="16" t="n"/>
      <c r="Z72" s="16" t="n"/>
      <c r="AA72" s="17" t="n"/>
      <c r="AB72" s="18">
        <f>IF(OR(Z72="",AA72=""),"",EDATE(Z72,AA72))</f>
        <v/>
      </c>
      <c r="AC72" s="19">
        <f>IF(OR(AB72="",$C$9=""),"",AB72-$C$9)</f>
        <v/>
      </c>
      <c r="AD72" s="20">
        <f>IF(OR(B72="",J72=""),"",IF(K72="",IF($C$5&gt;J72,"Overdue","Awaited"),IF(K72&gt;J72,"Received late","Received")))</f>
        <v/>
      </c>
      <c r="AE72" s="20">
        <f>IF(B72="","",IF(Y72&lt;&gt;"","Installing / installed",IF(V72&lt;&gt;"","At yard",IF(Q72="n/a","No order needed",IF(NOT(ISNUMBER(Q72)),IF(P72="","Lead time not set",IF($C$5&gt;P72,"ORDER OVERDUE",IF(P72-$C$5&lt;=$C$8,"Order due","Not yet ordered"))),IF(U72="","On order, no delivery date",IF(U72&gt;L72+M72-O72,"Delivery threatens float",IF(U72&gt;L72-O72,"Late vs plan, within float","On order"))))))))</f>
        <v/>
      </c>
      <c r="AF72" s="15" t="n"/>
    </row>
    <row r="73" ht="30" customHeight="1">
      <c r="A73" s="15" t="n"/>
      <c r="B73" s="15" t="n"/>
      <c r="C73" s="15" t="n"/>
      <c r="D73" s="15" t="n"/>
      <c r="E73" s="15" t="n"/>
      <c r="F73" s="15" t="n"/>
      <c r="G73" s="15" t="n"/>
      <c r="H73" s="15" t="n"/>
      <c r="I73" s="15" t="n"/>
      <c r="J73" s="16" t="n"/>
      <c r="K73" s="16" t="n"/>
      <c r="L73" s="16" t="n"/>
      <c r="M73" s="17" t="n"/>
      <c r="N73" s="17" t="n"/>
      <c r="O73" s="17" t="n"/>
      <c r="P73" s="18">
        <f>IF(OR(B73="",L73="",N73=""),"",L73+M73-O73-N73)</f>
        <v/>
      </c>
      <c r="Q73" s="16" t="n"/>
      <c r="R73" s="19">
        <f>IF(P73="","",IF(ISNUMBER(Q73),P73-Q73,IF(Q73="n/a","",P73-$C$5)))</f>
        <v/>
      </c>
      <c r="S73" s="16" t="n"/>
      <c r="T73" s="15" t="n"/>
      <c r="U73" s="16" t="n"/>
      <c r="V73" s="16" t="n"/>
      <c r="W73" s="19">
        <f>IF(OR(L73="",AND(U73="",V73="")),"",(L73+M73-O73)-IF(V73&lt;&gt;"",V73,U73))</f>
        <v/>
      </c>
      <c r="X73" s="15" t="n"/>
      <c r="Y73" s="16" t="n"/>
      <c r="Z73" s="16" t="n"/>
      <c r="AA73" s="17" t="n"/>
      <c r="AB73" s="18">
        <f>IF(OR(Z73="",AA73=""),"",EDATE(Z73,AA73))</f>
        <v/>
      </c>
      <c r="AC73" s="19">
        <f>IF(OR(AB73="",$C$9=""),"",AB73-$C$9)</f>
        <v/>
      </c>
      <c r="AD73" s="20">
        <f>IF(OR(B73="",J73=""),"",IF(K73="",IF($C$5&gt;J73,"Overdue","Awaited"),IF(K73&gt;J73,"Received late","Received")))</f>
        <v/>
      </c>
      <c r="AE73" s="20">
        <f>IF(B73="","",IF(Y73&lt;&gt;"","Installing / installed",IF(V73&lt;&gt;"","At yard",IF(Q73="n/a","No order needed",IF(NOT(ISNUMBER(Q73)),IF(P73="","Lead time not set",IF($C$5&gt;P73,"ORDER OVERDUE",IF(P73-$C$5&lt;=$C$8,"Order due","Not yet ordered"))),IF(U73="","On order, no delivery date",IF(U73&gt;L73+M73-O73,"Delivery threatens float",IF(U73&gt;L73-O73,"Late vs plan, within float","On order"))))))))</f>
        <v/>
      </c>
      <c r="AF73" s="15" t="n"/>
    </row>
  </sheetData>
  <mergeCells count="16">
    <mergeCell ref="M7:N7"/>
    <mergeCell ref="E6:F6"/>
    <mergeCell ref="I6:J6"/>
    <mergeCell ref="M6:N6"/>
    <mergeCell ref="E7:F7"/>
    <mergeCell ref="A12:T12"/>
    <mergeCell ref="I7:J7"/>
    <mergeCell ref="E5:F5"/>
    <mergeCell ref="I5:J5"/>
    <mergeCell ref="A3:AF3"/>
    <mergeCell ref="M5:N5"/>
    <mergeCell ref="I8:J8"/>
    <mergeCell ref="E8:F8"/>
    <mergeCell ref="A11:T11"/>
    <mergeCell ref="A2:AF2"/>
    <mergeCell ref="M8:N8"/>
  </mergeCells>
  <conditionalFormatting sqref="G8">
    <cfRule type="expression" priority="1" dxfId="0">
      <formula>G8&gt;0</formula>
    </cfRule>
  </conditionalFormatting>
  <conditionalFormatting sqref="K6">
    <cfRule type="expression" priority="2" dxfId="0">
      <formula>K6&gt;0</formula>
    </cfRule>
  </conditionalFormatting>
  <conditionalFormatting sqref="K7">
    <cfRule type="expression" priority="3" dxfId="0">
      <formula>K7&gt;0</formula>
    </cfRule>
  </conditionalFormatting>
  <conditionalFormatting sqref="O5">
    <cfRule type="expression" priority="4" dxfId="0">
      <formula>O5&gt;0</formula>
    </cfRule>
  </conditionalFormatting>
  <conditionalFormatting sqref="O6">
    <cfRule type="expression" priority="5" dxfId="0">
      <formula>O6&gt;0</formula>
    </cfRule>
  </conditionalFormatting>
  <conditionalFormatting sqref="O8">
    <cfRule type="expression" priority="6" dxfId="0">
      <formula>O8&gt;0</formula>
    </cfRule>
  </conditionalFormatting>
  <conditionalFormatting sqref="K5">
    <cfRule type="expression" priority="7" dxfId="1">
      <formula>K5&gt;0</formula>
    </cfRule>
  </conditionalFormatting>
  <conditionalFormatting sqref="K8">
    <cfRule type="expression" priority="8" dxfId="1">
      <formula>K8&gt;0</formula>
    </cfRule>
  </conditionalFormatting>
  <conditionalFormatting sqref="O7">
    <cfRule type="expression" priority="9" dxfId="1">
      <formula>O7&gt;0</formula>
    </cfRule>
  </conditionalFormatting>
  <conditionalFormatting sqref="AE14:AE73">
    <cfRule type="expression" priority="10" dxfId="2">
      <formula>AE14="ORDER OVERDUE"</formula>
    </cfRule>
    <cfRule type="expression" priority="11" dxfId="2">
      <formula>AE14="Delivery threatens float"</formula>
    </cfRule>
    <cfRule type="expression" priority="12" dxfId="1">
      <formula>AE14="Order due"</formula>
    </cfRule>
    <cfRule type="expression" priority="13" dxfId="1">
      <formula>AE14="Late vs plan, within float"</formula>
    </cfRule>
    <cfRule type="expression" priority="14" dxfId="3">
      <formula>AE14="Installing / installed"</formula>
    </cfRule>
    <cfRule type="expression" priority="15" dxfId="3">
      <formula>AE14="At yard"</formula>
    </cfRule>
  </conditionalFormatting>
  <conditionalFormatting sqref="AD14:AD73">
    <cfRule type="expression" priority="16" dxfId="2">
      <formula>AD14="Overdue"</formula>
    </cfRule>
    <cfRule type="expression" priority="17" dxfId="1">
      <formula>AD14="Received late"</formula>
    </cfRule>
  </conditionalFormatting>
  <conditionalFormatting sqref="R14:R73">
    <cfRule type="expression" priority="18" dxfId="2">
      <formula>AND(ISNUMBER(R14),R14&lt;0)</formula>
    </cfRule>
    <cfRule type="expression" priority="21" dxfId="1">
      <formula>AND(ISNUMBER(R14),R14&gt;=0,R14&lt;=$C$8)</formula>
    </cfRule>
  </conditionalFormatting>
  <conditionalFormatting sqref="W14:W73">
    <cfRule type="expression" priority="19" dxfId="2">
      <formula>AND(ISNUMBER(W14),W14&lt;0)</formula>
    </cfRule>
  </conditionalFormatting>
  <conditionalFormatting sqref="AC14:AC73">
    <cfRule type="expression" priority="20" dxfId="2">
      <formula>AND(ISNUMBER(AC14),AC14&lt;0)</formula>
    </cfRule>
  </conditionalFormatting>
  <conditionalFormatting sqref="D14:D73">
    <cfRule type="expression" priority="22" dxfId="4">
      <formula>D14="Owner (OFE)"</formula>
    </cfRule>
  </conditionalFormatting>
  <conditionalFormatting sqref="X14:X73">
    <cfRule type="expression" priority="23" dxfId="2">
      <formula>AND(X14="Pending",V14&lt;&gt;"")</formula>
    </cfRule>
  </conditionalFormatting>
  <conditionalFormatting sqref="T14:T73">
    <cfRule type="expression" priority="24" dxfId="1">
      <formula>OR(T14="Pass with open points",T14="Fail")</formula>
    </cfRule>
  </conditionalFormatting>
  <dataValidations count="4">
    <dataValidation sqref="D14:D73" showDropDown="0" showInputMessage="0" showErrorMessage="0" allowBlank="1" type="list">
      <formula1>"Yard,Yard (allowance),Owner (OFE)"</formula1>
    </dataValidation>
    <dataValidation sqref="F14:F73" showDropDown="0" showInputMessage="0" showErrorMessage="0" allowBlank="1" type="list">
      <formula1>"Yes,Yes (Owner approves),No,n/a"</formula1>
    </dataValidation>
    <dataValidation sqref="T14:T73" showDropDown="0" showInputMessage="0" showErrorMessage="0" allowBlank="1" type="list">
      <formula1>"Planned,Pass,Pass with open points,Fail,n/a"</formula1>
    </dataValidation>
    <dataValidation sqref="X14:X73" showDropDown="0" showInputMessage="0" showErrorMessage="0" allowBlank="1" type="list">
      <formula1>"Received,Pending,n/a"</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F73"/>
  <sheetViews>
    <sheetView workbookViewId="0">
      <pane xSplit="2" ySplit="13" topLeftCell="C14"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3" customWidth="1" min="3" max="3"/>
    <col width="14" customWidth="1" min="4" max="4"/>
    <col width="22" customWidth="1" min="5" max="5"/>
    <col width="12" customWidth="1" min="6" max="6"/>
    <col width="22" customWidth="1" min="7" max="7"/>
    <col width="24" customWidth="1" min="8" max="8"/>
    <col width="22" customWidth="1" min="9" max="9"/>
    <col width="12" customWidth="1" min="10" max="10"/>
    <col width="12" customWidth="1" min="11" max="11"/>
    <col width="12" customWidth="1" min="12" max="12"/>
    <col width="10" customWidth="1" min="13" max="13"/>
    <col width="10" customWidth="1" min="14" max="14"/>
    <col width="9" customWidth="1" min="15" max="15"/>
    <col width="12" customWidth="1" min="16" max="16"/>
    <col width="12" customWidth="1" min="17" max="17"/>
    <col width="10" customWidth="1" min="18" max="18"/>
    <col width="12" customWidth="1" min="19" max="19"/>
    <col width="13" customWidth="1" min="20" max="20"/>
    <col width="12" customWidth="1" min="21" max="21"/>
    <col width="12" customWidth="1" min="22" max="22"/>
    <col width="10" customWidth="1" min="23" max="23"/>
    <col width="13" customWidth="1" min="24" max="24"/>
    <col width="12" customWidth="1" min="25" max="25"/>
    <col width="12" customWidth="1" min="26" max="26"/>
    <col width="9" customWidth="1" min="27" max="27"/>
    <col width="12" customWidth="1" min="28" max="28"/>
    <col width="11" customWidth="1" min="29" max="29"/>
    <col width="13" customWidth="1" min="30" max="30"/>
    <col width="22" customWidth="1" min="31" max="31"/>
    <col width="44" customWidth="1" min="32" max="32"/>
  </cols>
  <sheetData>
    <row r="1" ht="30" customHeight="1">
      <c r="AF1" s="1" t="inlineStr">
        <is>
          <t>TPL-SPM-T13  |  project2-me.com</t>
        </is>
      </c>
    </row>
    <row r="2" ht="26" customHeight="1">
      <c r="A2" s="2" t="inlineStr">
        <is>
          <t>Yacht Procurement Matrix and Long-Lead Tracker: YP-48 at month 15</t>
        </is>
      </c>
      <c r="B2" s="6" t="n"/>
      <c r="C2" s="6" t="n"/>
      <c r="D2" s="6" t="n"/>
      <c r="E2" s="6" t="n"/>
      <c r="F2" s="6" t="n"/>
      <c r="G2" s="6" t="n"/>
      <c r="H2" s="6" t="n"/>
      <c r="I2" s="6" t="n"/>
      <c r="J2" s="6" t="n"/>
      <c r="K2" s="6" t="n"/>
      <c r="L2" s="6" t="n"/>
      <c r="M2" s="6" t="n"/>
      <c r="N2" s="6" t="n"/>
      <c r="O2" s="6" t="n"/>
      <c r="P2" s="6" t="n"/>
      <c r="Q2" s="6" t="n"/>
      <c r="R2" s="6" t="n"/>
      <c r="S2" s="6" t="n"/>
      <c r="T2" s="6" t="n"/>
      <c r="U2" s="6" t="n"/>
      <c r="V2" s="6" t="n"/>
      <c r="W2" s="6" t="n"/>
      <c r="X2" s="6" t="n"/>
      <c r="Y2" s="6" t="n"/>
      <c r="Z2" s="6" t="n"/>
      <c r="AA2" s="6" t="n"/>
      <c r="AB2" s="6" t="n"/>
      <c r="AC2" s="6" t="n"/>
      <c r="AD2" s="6" t="n"/>
      <c r="AE2" s="6" t="n"/>
      <c r="AF2" s="6" t="n"/>
    </row>
    <row r="3" ht="30" customHeight="1">
      <c r="A3" s="3" t="inlineStr">
        <is>
          <t>Illustrative example. Project YP-48 is fictional; lead times are placeholders, makers are generic.</t>
        </is>
      </c>
    </row>
    <row r="5" ht="26" customHeight="1">
      <c r="B5" s="7" t="inlineStr">
        <is>
          <t>As at (date)</t>
        </is>
      </c>
      <c r="C5" s="8" t="n">
        <v>46853</v>
      </c>
      <c r="E5" s="7" t="inlineStr">
        <is>
          <t>Lines</t>
        </is>
      </c>
      <c r="G5" s="9">
        <f>COUNTA($B$14:$B$73)</f>
        <v/>
      </c>
      <c r="I5" s="7" t="inlineStr">
        <is>
          <t>Orders due soon</t>
        </is>
      </c>
      <c r="K5" s="9">
        <f>COUNTIF($AE$14:$AE$73,"Order due")</f>
        <v/>
      </c>
      <c r="M5" s="7" t="inlineStr">
        <is>
          <t>Interface data received late</t>
        </is>
      </c>
      <c r="O5" s="9">
        <f>COUNTIF($AD$14:$AD$73,"Received late")</f>
        <v/>
      </c>
    </row>
    <row r="6" ht="26" customHeight="1">
      <c r="B6" s="7" t="inlineStr">
        <is>
          <t>Contract delivery date</t>
        </is>
      </c>
      <c r="C6" s="8" t="n">
        <v>47315</v>
      </c>
      <c r="E6" s="7" t="inlineStr">
        <is>
          <t>Owner-furnished (OFE) lines</t>
        </is>
      </c>
      <c r="G6" s="9">
        <f>COUNTIF($D$14:$D$73,"Owner (OFE)")</f>
        <v/>
      </c>
      <c r="I6" s="7" t="inlineStr">
        <is>
          <t>Ordered after latest safe date</t>
        </is>
      </c>
      <c r="K6" s="9">
        <f>SUMPRODUCT(ISNUMBER($Q$14:$Q$73)*ISNUMBER($P$14:$P$73)*($Q$14:$Q$73&gt;$P$14:$P$73))</f>
        <v/>
      </c>
      <c r="M6" s="7" t="inlineStr">
        <is>
          <t>Delivered, certificate pending</t>
        </is>
      </c>
      <c r="O6" s="9">
        <f>COUNTIFS($V$14:$V$73,"&lt;&gt;",$X$14:$X$73,"Pending")</f>
        <v/>
      </c>
    </row>
    <row r="7" ht="26" customHeight="1">
      <c r="B7" s="7" t="inlineStr">
        <is>
          <t>Yacht warranty (months)</t>
        </is>
      </c>
      <c r="C7" s="10" t="n">
        <v>12</v>
      </c>
      <c r="E7" s="7" t="inlineStr">
        <is>
          <t>Allowance lines</t>
        </is>
      </c>
      <c r="G7" s="9">
        <f>COUNTIF($D$14:$D$73,"Yard (allowance)")</f>
        <v/>
      </c>
      <c r="I7" s="7" t="inlineStr">
        <is>
          <t>Deliveries eating float</t>
        </is>
      </c>
      <c r="K7" s="9">
        <f>COUNTIF($AE$14:$AE$73,"Delivery threatens float")</f>
        <v/>
      </c>
      <c r="M7" s="7" t="inlineStr">
        <is>
          <t>FAT open points or fail</t>
        </is>
      </c>
      <c r="O7" s="9">
        <f>COUNTIF($T$14:$T$73,"Pass with open points")+COUNTIF($T$14:$T$73,"Fail")</f>
        <v/>
      </c>
    </row>
    <row r="8" ht="26" customHeight="1">
      <c r="B8" s="7" t="inlineStr">
        <is>
          <t>Warn when order is due within (days)</t>
        </is>
      </c>
      <c r="C8" s="10" t="n">
        <v>30</v>
      </c>
      <c r="E8" s="7" t="inlineStr">
        <is>
          <t>Orders overdue</t>
        </is>
      </c>
      <c r="G8" s="9">
        <f>COUNTIF($AE$14:$AE$73,"ORDER OVERDUE")</f>
        <v/>
      </c>
      <c r="I8" s="7" t="inlineStr">
        <is>
          <t>Interface data overdue</t>
        </is>
      </c>
      <c r="K8" s="9">
        <f>COUNTIF($AD$14:$AD$73,"Overdue")</f>
        <v/>
      </c>
      <c r="M8" s="7" t="inlineStr">
        <is>
          <t>Maker warranty short of yacht warranty</t>
        </is>
      </c>
      <c r="O8" s="9">
        <f>COUNTIF($AC$14:$AC$73,"&lt;0")</f>
        <v/>
      </c>
    </row>
    <row r="9" ht="26" customHeight="1">
      <c r="B9" s="7" t="inlineStr">
        <is>
          <t>Yacht warranty ends</t>
        </is>
      </c>
      <c r="C9" s="11">
        <f>IF(C6="","",EDATE(C6,C7))</f>
        <v/>
      </c>
    </row>
    <row r="11">
      <c r="A11" s="12" t="inlineStr">
        <is>
          <t>White cells are inputs; blue-grey headers and grey cells are formulas. Latest safe order date = planned installation + float - receipt buffer - lead time. Order float uses the order date, or the 'As at' date while the order is not placed.</t>
        </is>
      </c>
    </row>
    <row r="12">
      <c r="A12" s="12" t="inlineStr">
        <is>
          <t>Lead times must come from the maker's confirmed quotation or production slot. In the example sheet they are placeholders.</t>
        </is>
      </c>
    </row>
    <row r="13" ht="62" customHeight="1">
      <c r="A13" s="13" t="inlineStr">
        <is>
          <t>No</t>
        </is>
      </c>
      <c r="B13" s="13" t="inlineStr">
        <is>
          <t>Package / item</t>
        </is>
      </c>
      <c r="C13" s="13" t="inlineStr">
        <is>
          <t>WBS / schedule activity</t>
        </is>
      </c>
      <c r="D13" s="13" t="inlineStr">
        <is>
          <t>Scope owner</t>
        </is>
      </c>
      <c r="E13" s="13" t="inlineStr">
        <is>
          <t>Makers list entry</t>
        </is>
      </c>
      <c r="F13" s="13" t="inlineStr">
        <is>
          <t>"Or equal" allowed?</t>
        </is>
      </c>
      <c r="G13" s="13" t="inlineStr">
        <is>
          <t>Supplier / maker (as ordered)</t>
        </is>
      </c>
      <c r="H13" s="13" t="inlineStr">
        <is>
          <t>Class / flag certificate required</t>
        </is>
      </c>
      <c r="I13" s="13" t="inlineStr">
        <is>
          <t>Warrants the item to the Owner</t>
        </is>
      </c>
      <c r="J13" s="13" t="inlineStr">
        <is>
          <t>Interface data needed by</t>
        </is>
      </c>
      <c r="K13" s="13" t="inlineStr">
        <is>
          <t>Interface data received</t>
        </is>
      </c>
      <c r="L13" s="13" t="inlineStr">
        <is>
          <t>Planned installation start</t>
        </is>
      </c>
      <c r="M13" s="13" t="inlineStr">
        <is>
          <t>Schedule float at installation (days)</t>
        </is>
      </c>
      <c r="N13" s="13" t="inlineStr">
        <is>
          <t>Lead time, order to yard (days)</t>
        </is>
      </c>
      <c r="O13" s="13" t="inlineStr">
        <is>
          <t>Receipt buffer (days)</t>
        </is>
      </c>
      <c r="P13" s="14" t="inlineStr">
        <is>
          <t>Latest safe order date</t>
        </is>
      </c>
      <c r="Q13" s="13" t="inlineStr">
        <is>
          <t>Order placed (date or n/a)</t>
        </is>
      </c>
      <c r="R13" s="14" t="inlineStr">
        <is>
          <t>Order float (days)</t>
        </is>
      </c>
      <c r="S13" s="13" t="inlineStr">
        <is>
          <t>FAT date (planned or actual)</t>
        </is>
      </c>
      <c r="T13" s="13" t="inlineStr">
        <is>
          <t>FAT result</t>
        </is>
      </c>
      <c r="U13" s="13" t="inlineStr">
        <is>
          <t>Delivery to yard, forecast</t>
        </is>
      </c>
      <c r="V13" s="13" t="inlineStr">
        <is>
          <t>Delivery to yard, actual</t>
        </is>
      </c>
      <c r="W13" s="14" t="inlineStr">
        <is>
          <t>Delivery margin (days)</t>
        </is>
      </c>
      <c r="X13" s="13" t="inlineStr">
        <is>
          <t>Class / flag certificate status</t>
        </is>
      </c>
      <c r="Y13" s="13" t="inlineStr">
        <is>
          <t>Installation started</t>
        </is>
      </c>
      <c r="Z13" s="13" t="inlineStr">
        <is>
          <t>Maker warranty start</t>
        </is>
      </c>
      <c r="AA13" s="13" t="inlineStr">
        <is>
          <t>Maker warranty (months)</t>
        </is>
      </c>
      <c r="AB13" s="14" t="inlineStr">
        <is>
          <t>Maker warranty ends</t>
        </is>
      </c>
      <c r="AC13" s="14" t="inlineStr">
        <is>
          <t>Cover vs yacht warranty (days)</t>
        </is>
      </c>
      <c r="AD13" s="14" t="inlineStr">
        <is>
          <t>Interface data</t>
        </is>
      </c>
      <c r="AE13" s="14" t="inlineStr">
        <is>
          <t>Status</t>
        </is>
      </c>
      <c r="AF13" s="13" t="inlineStr">
        <is>
          <t>Owner-side action / notes</t>
        </is>
      </c>
    </row>
    <row r="14" ht="30" customHeight="1">
      <c r="A14" s="15" t="n">
        <v>1</v>
      </c>
      <c r="B14" s="15" t="inlineStr">
        <is>
          <t>Propulsion package (main engines, gearboxes)</t>
        </is>
      </c>
      <c r="C14" s="15" t="inlineStr">
        <is>
          <t>3.1 / 5.1</t>
        </is>
      </c>
      <c r="D14" s="15" t="inlineStr">
        <is>
          <t>Yard</t>
        </is>
      </c>
      <c r="E14" s="15" t="inlineStr">
        <is>
          <t>Two approved makers listed</t>
        </is>
      </c>
      <c r="F14" s="15" t="inlineStr">
        <is>
          <t>No</t>
        </is>
      </c>
      <c r="G14" s="15" t="inlineStr">
        <is>
          <t>Maker P1 (from the list)</t>
        </is>
      </c>
      <c r="H14" s="15" t="inlineStr">
        <is>
          <t>Class unit certificate, class attends FAT</t>
        </is>
      </c>
      <c r="I14" s="15" t="inlineStr">
        <is>
          <t>Yard (maker warranty passed through)</t>
        </is>
      </c>
      <c r="J14" s="16" t="n">
        <v>46483</v>
      </c>
      <c r="K14" s="16" t="n">
        <v>46477</v>
      </c>
      <c r="L14" s="16" t="n">
        <v>46759</v>
      </c>
      <c r="M14" s="17" t="n">
        <v>32</v>
      </c>
      <c r="N14" s="17" t="n">
        <v>324</v>
      </c>
      <c r="O14" s="17" t="n">
        <v>14</v>
      </c>
      <c r="P14" s="18">
        <f>IF(OR(B14="",L14="",N14=""),"",L14+M14-O14-N14)</f>
        <v/>
      </c>
      <c r="Q14" s="16" t="n">
        <v>46421</v>
      </c>
      <c r="R14" s="19">
        <f>IF(P14="","",IF(ISNUMBER(Q14),P14-Q14,IF(Q14="n/a","",P14-$C$5)))</f>
        <v/>
      </c>
      <c r="S14" s="16" t="n">
        <v>46735</v>
      </c>
      <c r="T14" s="15" t="inlineStr">
        <is>
          <t>Pass</t>
        </is>
      </c>
      <c r="U14" s="16" t="n"/>
      <c r="V14" s="16" t="n">
        <v>46742</v>
      </c>
      <c r="W14" s="19">
        <f>IF(OR(L14="",AND(U14="",V14="")),"",(L14+M14-O14)-IF(V14&lt;&gt;"",V14,U14))</f>
        <v/>
      </c>
      <c r="X14" s="15" t="inlineStr">
        <is>
          <t>Received</t>
        </is>
      </c>
      <c r="Y14" s="16" t="n">
        <v>46759</v>
      </c>
      <c r="Z14" s="16" t="n">
        <v>47315</v>
      </c>
      <c r="AA14" s="17" t="n">
        <v>12</v>
      </c>
      <c r="AB14" s="18">
        <f>IF(OR(Z14="",AA14=""),"",EDATE(Z14,AA14))</f>
        <v/>
      </c>
      <c r="AC14" s="19">
        <f>IF(OR(AB14="",$C$9=""),"",AB14-$C$9)</f>
        <v/>
      </c>
      <c r="AD14" s="20">
        <f>IF(OR(B14="",J14=""),"",IF(K14="",IF($C$5&gt;J14,"Overdue","Awaited"),IF(K14&gt;J14,"Received late","Received")))</f>
        <v/>
      </c>
      <c r="AE14" s="20">
        <f>IF(B14="","",IF(Y14&lt;&gt;"","Installing / installed",IF(V14&lt;&gt;"","At yard",IF(Q14="n/a","No order needed",IF(NOT(ISNUMBER(Q14)),IF(P14="","Lead time not set",IF($C$5&gt;P14,"ORDER OVERDUE",IF(P14-$C$5&lt;=$C$8,"Order due","Not yet ordered"))),IF(U14="","On order, no delivery date",IF(U14&gt;L14+M14-O14,"Delivery threatens float",IF(U14&gt;L14-O14,"Late vs plan, within float","On order"))))))))</f>
        <v/>
      </c>
      <c r="AF14" s="15" t="inlineStr">
        <is>
          <t>Yard negotiated maker warranty to run from yacht delivery</t>
        </is>
      </c>
    </row>
    <row r="15" ht="30" customHeight="1">
      <c r="A15" s="15" t="n">
        <v>2</v>
      </c>
      <c r="B15" s="15" t="inlineStr">
        <is>
          <t>Generator sets</t>
        </is>
      </c>
      <c r="C15" s="15" t="inlineStr">
        <is>
          <t>3.2 / 5.3</t>
        </is>
      </c>
      <c r="D15" s="15" t="inlineStr">
        <is>
          <t>Yard</t>
        </is>
      </c>
      <c r="E15" s="15" t="inlineStr">
        <is>
          <t>Two approved makers listed</t>
        </is>
      </c>
      <c r="F15" s="15" t="inlineStr">
        <is>
          <t>Yes, Owner approves</t>
        </is>
      </c>
      <c r="G15" s="15" t="inlineStr">
        <is>
          <t>Maker G2 (from the list)</t>
        </is>
      </c>
      <c r="H15" s="15" t="inlineStr">
        <is>
          <t>Class unit certificate, class attends FAT</t>
        </is>
      </c>
      <c r="I15" s="15" t="inlineStr">
        <is>
          <t>Yard (maker warranty passed through)</t>
        </is>
      </c>
      <c r="J15" s="16" t="n">
        <v>46483</v>
      </c>
      <c r="K15" s="16" t="n">
        <v>46483</v>
      </c>
      <c r="L15" s="16" t="n">
        <v>46791</v>
      </c>
      <c r="M15" s="17" t="n">
        <v>30</v>
      </c>
      <c r="N15" s="17" t="n">
        <v>326</v>
      </c>
      <c r="O15" s="17" t="n">
        <v>14</v>
      </c>
      <c r="P15" s="18">
        <f>IF(OR(B15="",L15="",N15=""),"",L15+M15-O15-N15)</f>
        <v/>
      </c>
      <c r="Q15" s="16" t="n">
        <v>46451</v>
      </c>
      <c r="R15" s="19">
        <f>IF(P15="","",IF(ISNUMBER(Q15),P15-Q15,IF(Q15="n/a","",P15-$C$5)))</f>
        <v/>
      </c>
      <c r="S15" s="16" t="n">
        <v>46765</v>
      </c>
      <c r="T15" s="15" t="inlineStr">
        <is>
          <t>Pass</t>
        </is>
      </c>
      <c r="U15" s="16" t="n"/>
      <c r="V15" s="16" t="n">
        <v>46772</v>
      </c>
      <c r="W15" s="19">
        <f>IF(OR(L15="",AND(U15="",V15="")),"",(L15+M15-O15)-IF(V15&lt;&gt;"",V15,U15))</f>
        <v/>
      </c>
      <c r="X15" s="15" t="inlineStr">
        <is>
          <t>Received</t>
        </is>
      </c>
      <c r="Y15" s="16" t="n">
        <v>46791</v>
      </c>
      <c r="Z15" s="16" t="n">
        <v>46772</v>
      </c>
      <c r="AA15" s="17" t="n">
        <v>18</v>
      </c>
      <c r="AB15" s="18">
        <f>IF(OR(Z15="",AA15=""),"",EDATE(Z15,AA15))</f>
        <v/>
      </c>
      <c r="AC15" s="19">
        <f>IF(OR(AB15="",$C$9=""),"",AB15-$C$9)</f>
        <v/>
      </c>
      <c r="AD15" s="20">
        <f>IF(OR(B15="",J15=""),"",IF(K15="",IF($C$5&gt;J15,"Overdue","Awaited"),IF(K15&gt;J15,"Received late","Received")))</f>
        <v/>
      </c>
      <c r="AE15" s="20">
        <f>IF(B15="","",IF(Y15&lt;&gt;"","Installing / installed",IF(V15&lt;&gt;"","At yard",IF(Q15="n/a","No order needed",IF(NOT(ISNUMBER(Q15)),IF(P15="","Lead time not set",IF($C$5&gt;P15,"ORDER OVERDUE",IF(P15-$C$5&lt;=$C$8,"Order due","Not yet ordered"))),IF(U15="","On order, no delivery date",IF(U15&gt;L15+M15-O15,"Delivery threatens float",IF(U15&gt;L15-O15,"Late vs plan, within float","On order"))))))))</f>
        <v/>
      </c>
      <c r="AF15" s="15" t="inlineStr">
        <is>
          <t>Maker terms run from shipment: ask the Yard how the gap to the yacht warranty is covered</t>
        </is>
      </c>
    </row>
    <row r="16" ht="30" customHeight="1">
      <c r="A16" s="15" t="n">
        <v>3</v>
      </c>
      <c r="B16" s="15" t="inlineStr">
        <is>
          <t>Stabilizers (zero-speed function)</t>
        </is>
      </c>
      <c r="C16" s="15" t="inlineStr">
        <is>
          <t>3.3 / 5.3</t>
        </is>
      </c>
      <c r="D16" s="15" t="inlineStr">
        <is>
          <t>Yard</t>
        </is>
      </c>
      <c r="E16" s="15" t="inlineStr">
        <is>
          <t>One maker, named at Owner's request</t>
        </is>
      </c>
      <c r="F16" s="15" t="inlineStr">
        <is>
          <t>No</t>
        </is>
      </c>
      <c r="G16" s="15" t="inlineStr">
        <is>
          <t>Maker S1 (Owner's choice)</t>
        </is>
      </c>
      <c r="H16" s="15" t="inlineStr">
        <is>
          <t>Per class rules: confirm scope with class</t>
        </is>
      </c>
      <c r="I16" s="15" t="inlineStr">
        <is>
          <t>Yard (maker warranty passed through)</t>
        </is>
      </c>
      <c r="J16" s="16" t="n">
        <v>46483</v>
      </c>
      <c r="K16" s="16" t="n">
        <v>46496</v>
      </c>
      <c r="L16" s="16" t="n">
        <v>46791</v>
      </c>
      <c r="M16" s="17" t="n">
        <v>30</v>
      </c>
      <c r="N16" s="17" t="n">
        <v>326</v>
      </c>
      <c r="O16" s="17" t="n">
        <v>14</v>
      </c>
      <c r="P16" s="18">
        <f>IF(OR(B16="",L16="",N16=""),"",L16+M16-O16-N16)</f>
        <v/>
      </c>
      <c r="Q16" s="16" t="n">
        <v>46451</v>
      </c>
      <c r="R16" s="19">
        <f>IF(P16="","",IF(ISNUMBER(Q16),P16-Q16,IF(Q16="n/a","",P16-$C$5)))</f>
        <v/>
      </c>
      <c r="S16" s="16" t="n">
        <v>46765</v>
      </c>
      <c r="T16" s="15" t="inlineStr">
        <is>
          <t>Pass with open points</t>
        </is>
      </c>
      <c r="U16" s="16" t="n"/>
      <c r="V16" s="16" t="n">
        <v>46776</v>
      </c>
      <c r="W16" s="19">
        <f>IF(OR(L16="",AND(U16="",V16="")),"",(L16+M16-O16)-IF(V16&lt;&gt;"",V16,U16))</f>
        <v/>
      </c>
      <c r="X16" s="15" t="inlineStr">
        <is>
          <t>Pending</t>
        </is>
      </c>
      <c r="Y16" s="16" t="n">
        <v>46791</v>
      </c>
      <c r="Z16" s="16" t="n"/>
      <c r="AA16" s="17" t="n"/>
      <c r="AB16" s="18">
        <f>IF(OR(Z16="",AA16=""),"",EDATE(Z16,AA16))</f>
        <v/>
      </c>
      <c r="AC16" s="19">
        <f>IF(OR(AB16="",$C$9=""),"",AB16-$C$9)</f>
        <v/>
      </c>
      <c r="AD16" s="20">
        <f>IF(OR(B16="",J16=""),"",IF(K16="",IF($C$5&gt;J16,"Overdue","Awaited"),IF(K16&gt;J16,"Received late","Received")))</f>
        <v/>
      </c>
      <c r="AE16" s="20">
        <f>IF(B16="","",IF(Y16&lt;&gt;"","Installing / installed",IF(V16&lt;&gt;"","At yard",IF(Q16="n/a","No order needed",IF(NOT(ISNUMBER(Q16)),IF(P16="","Lead time not set",IF($C$5&gt;P16,"ORDER OVERDUE",IF(P16-$C$5&lt;=$C$8,"Order due","Not yet ordered"))),IF(U16="","On order, no delivery date",IF(U16&gt;L16+M16-O16,"Delivery threatens float",IF(U16&gt;L16-O16,"Late vs plan, within float","On order"))))))))</f>
        <v/>
      </c>
      <c r="AF16" s="15" t="inlineStr">
        <is>
          <t>FAT open point: control software update. Maker certificate not in delivery documents</t>
        </is>
      </c>
    </row>
    <row r="17" ht="30" customHeight="1">
      <c r="A17" s="15" t="n">
        <v>4</v>
      </c>
      <c r="B17" s="15" t="inlineStr">
        <is>
          <t>Glazing and exterior doors</t>
        </is>
      </c>
      <c r="C17" s="15" t="inlineStr">
        <is>
          <t>3.4 / 6.2</t>
        </is>
      </c>
      <c r="D17" s="15" t="inlineStr">
        <is>
          <t>Yard</t>
        </is>
      </c>
      <c r="E17" s="15" t="inlineStr">
        <is>
          <t>Specialist named, or equal</t>
        </is>
      </c>
      <c r="F17" s="15" t="inlineStr">
        <is>
          <t>Yes, Owner approves</t>
        </is>
      </c>
      <c r="G17" s="15" t="inlineStr">
        <is>
          <t>Glazing specialist W1</t>
        </is>
      </c>
      <c r="H17" s="15" t="inlineStr">
        <is>
          <t>Approved drawings and test reports</t>
        </is>
      </c>
      <c r="I17" s="15" t="inlineStr">
        <is>
          <t>Yard</t>
        </is>
      </c>
      <c r="J17" s="16" t="n">
        <v>46605</v>
      </c>
      <c r="K17" s="16" t="n">
        <v>46605</v>
      </c>
      <c r="L17" s="16" t="n">
        <v>47129</v>
      </c>
      <c r="M17" s="17" t="n">
        <v>32</v>
      </c>
      <c r="N17" s="17" t="n">
        <v>264</v>
      </c>
      <c r="O17" s="17" t="n">
        <v>14</v>
      </c>
      <c r="P17" s="18">
        <f>IF(OR(B17="",L17="",N17=""),"",L17+M17-O17-N17)</f>
        <v/>
      </c>
      <c r="Q17" s="16" t="n">
        <v>46605</v>
      </c>
      <c r="R17" s="19">
        <f>IF(P17="","",IF(ISNUMBER(Q17),P17-Q17,IF(Q17="n/a","",P17-$C$5)))</f>
        <v/>
      </c>
      <c r="S17" s="16" t="n">
        <v>46853</v>
      </c>
      <c r="T17" s="15" t="inlineStr">
        <is>
          <t>Planned</t>
        </is>
      </c>
      <c r="U17" s="16" t="n">
        <v>46868</v>
      </c>
      <c r="V17" s="16" t="n"/>
      <c r="W17" s="19">
        <f>IF(OR(L17="",AND(U17="",V17="")),"",(L17+M17-O17)-IF(V17&lt;&gt;"",V17,U17))</f>
        <v/>
      </c>
      <c r="X17" s="15" t="inlineStr">
        <is>
          <t>Pending</t>
        </is>
      </c>
      <c r="Y17" s="16" t="n"/>
      <c r="Z17" s="16" t="n"/>
      <c r="AA17" s="17" t="n"/>
      <c r="AB17" s="18">
        <f>IF(OR(Z17="",AA17=""),"",EDATE(Z17,AA17))</f>
        <v/>
      </c>
      <c r="AC17" s="19">
        <f>IF(OR(AB17="",$C$9=""),"",AB17-$C$9)</f>
        <v/>
      </c>
      <c r="AD17" s="20">
        <f>IF(OR(B17="",J17=""),"",IF(K17="",IF($C$5&gt;J17,"Overdue","Awaited"),IF(K17&gt;J17,"Received late","Received")))</f>
        <v/>
      </c>
      <c r="AE17" s="20">
        <f>IF(B17="","",IF(Y17&lt;&gt;"","Installing / installed",IF(V17&lt;&gt;"","At yard",IF(Q17="n/a","No order needed",IF(NOT(ISNUMBER(Q17)),IF(P17="","Lead time not set",IF($C$5&gt;P17,"ORDER OVERDUE",IF(P17-$C$5&lt;=$C$8,"Order due","Not yet ordered"))),IF(U17="","On order, no delivery date",IF(U17&gt;L17+M17-O17,"Delivery threatens float",IF(U17&gt;L17-O17,"Late vs plan, within float","On order"))))))))</f>
        <v/>
      </c>
      <c r="AF17" s="15" t="inlineStr">
        <is>
          <t>Order revised for VO-02 (wheelhouse windows)</t>
        </is>
      </c>
    </row>
    <row r="18" ht="30" customHeight="1">
      <c r="A18" s="15" t="n">
        <v>5</v>
      </c>
      <c r="B18" s="15" t="inlineStr">
        <is>
          <t>Interior joinery package</t>
        </is>
      </c>
      <c r="C18" s="15" t="inlineStr">
        <is>
          <t>3.5 / 7.1</t>
        </is>
      </c>
      <c r="D18" s="15" t="inlineStr">
        <is>
          <t>Yard</t>
        </is>
      </c>
      <c r="E18" s="15" t="inlineStr">
        <is>
          <t>Outfitter named in makers list</t>
        </is>
      </c>
      <c r="F18" s="15" t="inlineStr">
        <is>
          <t>No</t>
        </is>
      </c>
      <c r="G18" s="15" t="inlineStr">
        <is>
          <t>Interior outfitter J1</t>
        </is>
      </c>
      <c r="H18" s="15" t="inlineStr">
        <is>
          <t>Material certificates per specification</t>
        </is>
      </c>
      <c r="I18" s="15" t="inlineStr">
        <is>
          <t>Yard</t>
        </is>
      </c>
      <c r="J18" s="16" t="n">
        <v>46605</v>
      </c>
      <c r="K18" s="16" t="n">
        <v>46605</v>
      </c>
      <c r="L18" s="16" t="n">
        <v>46853</v>
      </c>
      <c r="M18" s="17" t="n">
        <v>30</v>
      </c>
      <c r="N18" s="17" t="n">
        <v>202</v>
      </c>
      <c r="O18" s="17" t="n">
        <v>14</v>
      </c>
      <c r="P18" s="18">
        <f>IF(OR(B18="",L18="",N18=""),"",L18+M18-O18-N18)</f>
        <v/>
      </c>
      <c r="Q18" s="16" t="n">
        <v>46605</v>
      </c>
      <c r="R18" s="19">
        <f>IF(P18="","",IF(ISNUMBER(Q18),P18-Q18,IF(Q18="n/a","",P18-$C$5)))</f>
        <v/>
      </c>
      <c r="S18" s="16" t="n"/>
      <c r="T18" s="15" t="inlineStr">
        <is>
          <t>n/a</t>
        </is>
      </c>
      <c r="U18" s="16" t="n">
        <v>46857</v>
      </c>
      <c r="V18" s="16" t="n"/>
      <c r="W18" s="19">
        <f>IF(OR(L18="",AND(U18="",V18="")),"",(L18+M18-O18)-IF(V18&lt;&gt;"",V18,U18))</f>
        <v/>
      </c>
      <c r="X18" s="15" t="inlineStr">
        <is>
          <t>Pending</t>
        </is>
      </c>
      <c r="Y18" s="16" t="n"/>
      <c r="Z18" s="16" t="n"/>
      <c r="AA18" s="17" t="n"/>
      <c r="AB18" s="18">
        <f>IF(OR(Z18="",AA18=""),"",EDATE(Z18,AA18))</f>
        <v/>
      </c>
      <c r="AC18" s="19">
        <f>IF(OR(AB18="",$C$9=""),"",AB18-$C$9)</f>
        <v/>
      </c>
      <c r="AD18" s="20">
        <f>IF(OR(B18="",J18=""),"",IF(K18="",IF($C$5&gt;J18,"Overdue","Awaited"),IF(K18&gt;J18,"Received late","Received")))</f>
        <v/>
      </c>
      <c r="AE18" s="20">
        <f>IF(B18="","",IF(Y18&lt;&gt;"","Installing / installed",IF(V18&lt;&gt;"","At yard",IF(Q18="n/a","No order needed",IF(NOT(ISNUMBER(Q18)),IF(P18="","Lead time not set",IF($C$5&gt;P18,"ORDER OVERDUE",IF(P18-$C$5&lt;=$C$8,"Order due","Not yet ordered"))),IF(U18="","On order, no delivery date",IF(U18&gt;L18+M18-O18,"Delivery threatens float",IF(U18&gt;L18-O18,"Late vs plan, within float","On order"))))))))</f>
        <v/>
      </c>
      <c r="AF18" s="15" t="inlineStr">
        <is>
          <t>Prefabrication behind: two stone samples waited for the Owner</t>
        </is>
      </c>
    </row>
    <row r="19" ht="30" customHeight="1">
      <c r="A19" s="15" t="n">
        <v>6</v>
      </c>
      <c r="B19" s="15" t="inlineStr">
        <is>
          <t>Navigation package</t>
        </is>
      </c>
      <c r="C19" s="15" t="inlineStr">
        <is>
          <t>3.6 / 7.2</t>
        </is>
      </c>
      <c r="D19" s="15" t="inlineStr">
        <is>
          <t>Yard</t>
        </is>
      </c>
      <c r="E19" s="15" t="inlineStr">
        <is>
          <t>Listed maker, or equal</t>
        </is>
      </c>
      <c r="F19" s="15" t="inlineStr">
        <is>
          <t>Yes, Owner approves</t>
        </is>
      </c>
      <c r="G19" s="15" t="inlineStr">
        <is>
          <t>Maker N2 (accepted equivalent)</t>
        </is>
      </c>
      <c r="H19" s="15" t="inlineStr">
        <is>
          <t>Per flag and code: confirm with class as RO</t>
        </is>
      </c>
      <c r="I19" s="15" t="inlineStr">
        <is>
          <t>Yard (maker warranty passed through)</t>
        </is>
      </c>
      <c r="J19" s="16" t="n">
        <v>46759</v>
      </c>
      <c r="K19" s="16" t="n">
        <v>46744</v>
      </c>
      <c r="L19" s="16" t="n">
        <v>47007</v>
      </c>
      <c r="M19" s="17" t="n">
        <v>30</v>
      </c>
      <c r="N19" s="17" t="n">
        <v>172</v>
      </c>
      <c r="O19" s="17" t="n">
        <v>14</v>
      </c>
      <c r="P19" s="18">
        <f>IF(OR(B19="",L19="",N19=""),"",L19+M19-O19-N19)</f>
        <v/>
      </c>
      <c r="Q19" s="16" t="n">
        <v>46791</v>
      </c>
      <c r="R19" s="19">
        <f>IF(P19="","",IF(ISNUMBER(Q19),P19-Q19,IF(Q19="n/a","",P19-$C$5)))</f>
        <v/>
      </c>
      <c r="S19" s="16" t="n"/>
      <c r="T19" s="15" t="inlineStr">
        <is>
          <t>n/a</t>
        </is>
      </c>
      <c r="U19" s="16" t="n">
        <v>46990</v>
      </c>
      <c r="V19" s="16" t="n"/>
      <c r="W19" s="19">
        <f>IF(OR(L19="",AND(U19="",V19="")),"",(L19+M19-O19)-IF(V19&lt;&gt;"",V19,U19))</f>
        <v/>
      </c>
      <c r="X19" s="15" t="inlineStr">
        <is>
          <t>Pending</t>
        </is>
      </c>
      <c r="Y19" s="16" t="n"/>
      <c r="Z19" s="16" t="n"/>
      <c r="AA19" s="17" t="n"/>
      <c r="AB19" s="18">
        <f>IF(OR(Z19="",AA19=""),"",EDATE(Z19,AA19))</f>
        <v/>
      </c>
      <c r="AC19" s="19">
        <f>IF(OR(AB19="",$C$9=""),"",AB19-$C$9)</f>
        <v/>
      </c>
      <c r="AD19" s="20">
        <f>IF(OR(B19="",J19=""),"",IF(K19="",IF($C$5&gt;J19,"Overdue","Awaited"),IF(K19&gt;J19,"Received late","Received")))</f>
        <v/>
      </c>
      <c r="AE19" s="20">
        <f>IF(B19="","",IF(Y19&lt;&gt;"","Installing / installed",IF(V19&lt;&gt;"","At yard",IF(Q19="n/a","No order needed",IF(NOT(ISNUMBER(Q19)),IF(P19="","Lead time not set",IF($C$5&gt;P19,"ORDER OVERDUE",IF(P19-$C$5&lt;=$C$8,"Order due","Not yet ordered"))),IF(U19="","On order, no delivery date",IF(U19&gt;L19+M19-O19,"Delivery threatens float",IF(U19&gt;L19-O19,"Late vs plan, within float","On order"))))))))</f>
        <v/>
      </c>
      <c r="AF19" s="15" t="inlineStr">
        <is>
          <t>Equivalent accepted in writing at month 9, logged as no-cost change</t>
        </is>
      </c>
    </row>
    <row r="20" ht="30" customHeight="1">
      <c r="A20" s="15" t="n">
        <v>7</v>
      </c>
      <c r="B20" s="15" t="inlineStr">
        <is>
          <t>AV/IT systems</t>
        </is>
      </c>
      <c r="C20" s="15" t="inlineStr">
        <is>
          <t>3.6 / 7.2</t>
        </is>
      </c>
      <c r="D20" s="15" t="inlineStr">
        <is>
          <t>Yard (allowance)</t>
        </is>
      </c>
      <c r="E20" s="15" t="inlineStr">
        <is>
          <t>None: Owner's specification</t>
        </is>
      </c>
      <c r="F20" s="15" t="inlineStr">
        <is>
          <t>n/a</t>
        </is>
      </c>
      <c r="G20" s="15" t="inlineStr">
        <is>
          <t>AV/IT integrator (Yard subcontract)</t>
        </is>
      </c>
      <c r="H20" s="15" t="inlineStr">
        <is>
          <t>n/a</t>
        </is>
      </c>
      <c r="I20" s="15" t="inlineStr">
        <is>
          <t>Yard</t>
        </is>
      </c>
      <c r="J20" s="16" t="n">
        <v>46821</v>
      </c>
      <c r="K20" s="16" t="n">
        <v>46836</v>
      </c>
      <c r="L20" s="16" t="n">
        <v>47007</v>
      </c>
      <c r="M20" s="17" t="n">
        <v>30</v>
      </c>
      <c r="N20" s="17" t="n">
        <v>172</v>
      </c>
      <c r="O20" s="17" t="n">
        <v>14</v>
      </c>
      <c r="P20" s="18">
        <f>IF(OR(B20="",L20="",N20=""),"",L20+M20-O20-N20)</f>
        <v/>
      </c>
      <c r="Q20" s="16" t="n">
        <v>46842</v>
      </c>
      <c r="R20" s="19">
        <f>IF(P20="","",IF(ISNUMBER(Q20),P20-Q20,IF(Q20="n/a","",P20-$C$5)))</f>
        <v/>
      </c>
      <c r="S20" s="16" t="n">
        <v>46975</v>
      </c>
      <c r="T20" s="15" t="inlineStr">
        <is>
          <t>Planned</t>
        </is>
      </c>
      <c r="U20" s="16" t="n">
        <v>47001</v>
      </c>
      <c r="V20" s="16" t="n"/>
      <c r="W20" s="19">
        <f>IF(OR(L20="",AND(U20="",V20="")),"",(L20+M20-O20)-IF(V20&lt;&gt;"",V20,U20))</f>
        <v/>
      </c>
      <c r="X20" s="15" t="inlineStr">
        <is>
          <t>n/a</t>
        </is>
      </c>
      <c r="Y20" s="16" t="n"/>
      <c r="Z20" s="16" t="n"/>
      <c r="AA20" s="17" t="n"/>
      <c r="AB20" s="18">
        <f>IF(OR(Z20="",AA20=""),"",EDATE(Z20,AA20))</f>
        <v/>
      </c>
      <c r="AC20" s="19">
        <f>IF(OR(AB20="",$C$9=""),"",AB20-$C$9)</f>
        <v/>
      </c>
      <c r="AD20" s="20">
        <f>IF(OR(B20="",J20=""),"",IF(K20="",IF($C$5&gt;J20,"Overdue","Awaited"),IF(K20&gt;J20,"Received late","Received")))</f>
        <v/>
      </c>
      <c r="AE20" s="20">
        <f>IF(B20="","",IF(Y20&lt;&gt;"","Installing / installed",IF(V20&lt;&gt;"","At yard",IF(Q20="n/a","No order needed",IF(NOT(ISNUMBER(Q20)),IF(P20="","Lead time not set",IF($C$5&gt;P20,"ORDER OVERDUE",IF(P20-$C$5&lt;=$C$8,"Order due","Not yet ordered"))),IF(U20="","On order, no delivery date",IF(U20&gt;L20+M20-O20,"Delivery threatens float",IF(U20&gt;L20-O20,"Late vs plan, within float","On order"))))))))</f>
        <v/>
      </c>
      <c r="AF20" s="15" t="inlineStr">
        <is>
          <t>Order placed after the Owner signed off the specification: part of the float used</t>
        </is>
      </c>
    </row>
    <row r="21" ht="30" customHeight="1">
      <c r="A21" s="15" t="n">
        <v>8</v>
      </c>
      <c r="B21" s="15" t="inlineStr">
        <is>
          <t>Tender garage crane</t>
        </is>
      </c>
      <c r="C21" s="15" t="inlineStr">
        <is>
          <t>6.2</t>
        </is>
      </c>
      <c r="D21" s="15" t="inlineStr">
        <is>
          <t>Yard</t>
        </is>
      </c>
      <c r="E21" s="15" t="inlineStr">
        <is>
          <t>Two approved makers listed</t>
        </is>
      </c>
      <c r="F21" s="15" t="inlineStr">
        <is>
          <t>No</t>
        </is>
      </c>
      <c r="G21" s="15" t="n"/>
      <c r="H21" s="15" t="inlineStr">
        <is>
          <t>Per class rules: confirm scope with class</t>
        </is>
      </c>
      <c r="I21" s="15" t="inlineStr">
        <is>
          <t>Yard</t>
        </is>
      </c>
      <c r="J21" s="16" t="n">
        <v>46637</v>
      </c>
      <c r="K21" s="16" t="n">
        <v>46637</v>
      </c>
      <c r="L21" s="16" t="n">
        <v>47129</v>
      </c>
      <c r="M21" s="17" t="n">
        <v>32</v>
      </c>
      <c r="N21" s="17" t="n">
        <v>243</v>
      </c>
      <c r="O21" s="17" t="n">
        <v>14</v>
      </c>
      <c r="P21" s="18">
        <f>IF(OR(B21="",L21="",N21=""),"",L21+M21-O21-N21)</f>
        <v/>
      </c>
      <c r="Q21" s="16" t="n"/>
      <c r="R21" s="19">
        <f>IF(P21="","",IF(ISNUMBER(Q21),P21-Q21,IF(Q21="n/a","",P21-$C$5)))</f>
        <v/>
      </c>
      <c r="S21" s="16" t="n"/>
      <c r="T21" s="15" t="n"/>
      <c r="U21" s="16" t="n"/>
      <c r="V21" s="16" t="n"/>
      <c r="W21" s="19">
        <f>IF(OR(L21="",AND(U21="",V21="")),"",(L21+M21-O21)-IF(V21&lt;&gt;"",V21,U21))</f>
        <v/>
      </c>
      <c r="X21" s="15" t="n"/>
      <c r="Y21" s="16" t="n"/>
      <c r="Z21" s="16" t="n"/>
      <c r="AA21" s="17" t="n"/>
      <c r="AB21" s="18">
        <f>IF(OR(Z21="",AA21=""),"",EDATE(Z21,AA21))</f>
        <v/>
      </c>
      <c r="AC21" s="19">
        <f>IF(OR(AB21="",$C$9=""),"",AB21-$C$9)</f>
        <v/>
      </c>
      <c r="AD21" s="20">
        <f>IF(OR(B21="",J21=""),"",IF(K21="",IF($C$5&gt;J21,"Overdue","Awaited"),IF(K21&gt;J21,"Received late","Received")))</f>
        <v/>
      </c>
      <c r="AE21" s="20">
        <f>IF(B21="","",IF(Y21&lt;&gt;"","Installing / installed",IF(V21&lt;&gt;"","At yard",IF(Q21="n/a","No order needed",IF(NOT(ISNUMBER(Q21)),IF(P21="","Lead time not set",IF($C$5&gt;P21,"ORDER OVERDUE",IF(P21-$C$5&lt;=$C$8,"Order due","Not yet ordered"))),IF(U21="","On order, no delivery date",IF(U21&gt;L21+M21-O21,"Delivery threatens float",IF(U21&gt;L21-O21,"Late vs plan, within float","On order"))))))))</f>
        <v/>
      </c>
      <c r="AF21" s="15" t="inlineStr">
        <is>
          <t>Capacity to be re-checked for the larger limo tender (CR-06)</t>
        </is>
      </c>
    </row>
    <row r="22" ht="30" customHeight="1">
      <c r="A22" s="15" t="n">
        <v>9</v>
      </c>
      <c r="B22" s="15" t="inlineStr">
        <is>
          <t>Limo tender</t>
        </is>
      </c>
      <c r="C22" s="15" t="inlineStr">
        <is>
          <t>8.3 (needed for sea trials)</t>
        </is>
      </c>
      <c r="D22" s="15" t="inlineStr">
        <is>
          <t>Owner (OFE)</t>
        </is>
      </c>
      <c r="E22" s="15" t="inlineStr">
        <is>
          <t>Owner's own contract</t>
        </is>
      </c>
      <c r="F22" s="15" t="inlineStr">
        <is>
          <t>n/a</t>
        </is>
      </c>
      <c r="G22" s="15" t="inlineStr">
        <is>
          <t>Tender builder T1</t>
        </is>
      </c>
      <c r="H22" s="15" t="inlineStr">
        <is>
          <t>Maker's certificates; flag requirements to confirm</t>
        </is>
      </c>
      <c r="I22" s="15" t="inlineStr">
        <is>
          <t>Maker direct to Owner</t>
        </is>
      </c>
      <c r="J22" s="16" t="n">
        <v>46605</v>
      </c>
      <c r="K22" s="16" t="n">
        <v>46821</v>
      </c>
      <c r="L22" s="16" t="n">
        <v>47191</v>
      </c>
      <c r="M22" s="17" t="n">
        <v>30</v>
      </c>
      <c r="N22" s="17" t="n">
        <v>365</v>
      </c>
      <c r="O22" s="17" t="n">
        <v>14</v>
      </c>
      <c r="P22" s="18">
        <f>IF(OR(B22="",L22="",N22=""),"",L22+M22-O22-N22)</f>
        <v/>
      </c>
      <c r="Q22" s="16" t="n"/>
      <c r="R22" s="19">
        <f>IF(P22="","",IF(ISNUMBER(Q22),P22-Q22,IF(Q22="n/a","",P22-$C$5)))</f>
        <v/>
      </c>
      <c r="S22" s="16" t="n"/>
      <c r="T22" s="15" t="n"/>
      <c r="U22" s="16" t="n"/>
      <c r="V22" s="16" t="n"/>
      <c r="W22" s="19">
        <f>IF(OR(L22="",AND(U22="",V22="")),"",(L22+M22-O22)-IF(V22&lt;&gt;"",V22,U22))</f>
        <v/>
      </c>
      <c r="X22" s="15" t="n"/>
      <c r="Y22" s="16" t="n"/>
      <c r="Z22" s="16" t="n"/>
      <c r="AA22" s="17" t="n"/>
      <c r="AB22" s="18">
        <f>IF(OR(Z22="",AA22=""),"",EDATE(Z22,AA22))</f>
        <v/>
      </c>
      <c r="AC22" s="19">
        <f>IF(OR(AB22="",$C$9=""),"",AB22-$C$9)</f>
        <v/>
      </c>
      <c r="AD22" s="20">
        <f>IF(OR(B22="",J22=""),"",IF(K22="",IF($C$5&gt;J22,"Overdue","Awaited"),IF(K22&gt;J22,"Received late","Received")))</f>
        <v/>
      </c>
      <c r="AE22" s="20">
        <f>IF(B22="","",IF(Y22&lt;&gt;"","Installing / installed",IF(V22&lt;&gt;"","At yard",IF(Q22="n/a","No order needed",IF(NOT(ISNUMBER(Q22)),IF(P22="","Lead time not set",IF($C$5&gt;P22,"ORDER OVERDUE",IF(P22-$C$5&lt;=$C$8,"Order due","Not yet ordered"))),IF(U22="","On order, no delivery date",IF(U22&gt;L22+M22-O22,"Delivery threatens float",IF(U22&gt;L22-O22,"Late vs plan, within float","On order"))))))))</f>
        <v/>
      </c>
      <c r="AF22" s="15" t="inlineStr">
        <is>
          <t>Larger tender chosen after signing; order waits for CR-06 decision</t>
        </is>
      </c>
    </row>
    <row r="23" ht="30" customHeight="1">
      <c r="A23" s="15" t="n">
        <v>10</v>
      </c>
      <c r="B23" s="15" t="inlineStr">
        <is>
          <t>RIB tender</t>
        </is>
      </c>
      <c r="C23" s="15" t="inlineStr">
        <is>
          <t>8.3 (needed for sea trials)</t>
        </is>
      </c>
      <c r="D23" s="15" t="inlineStr">
        <is>
          <t>Owner (OFE)</t>
        </is>
      </c>
      <c r="E23" s="15" t="inlineStr">
        <is>
          <t>Owner's own contract</t>
        </is>
      </c>
      <c r="F23" s="15" t="inlineStr">
        <is>
          <t>n/a</t>
        </is>
      </c>
      <c r="G23" s="15" t="n"/>
      <c r="H23" s="15" t="inlineStr">
        <is>
          <t>Maker's certificates; flag requirements to confirm</t>
        </is>
      </c>
      <c r="I23" s="15" t="inlineStr">
        <is>
          <t>Maker direct to Owner</t>
        </is>
      </c>
      <c r="J23" s="16" t="n">
        <v>46605</v>
      </c>
      <c r="K23" s="16" t="n">
        <v>46590</v>
      </c>
      <c r="L23" s="16" t="n">
        <v>47191</v>
      </c>
      <c r="M23" s="17" t="n">
        <v>30</v>
      </c>
      <c r="N23" s="17" t="n">
        <v>182</v>
      </c>
      <c r="O23" s="17" t="n">
        <v>14</v>
      </c>
      <c r="P23" s="18">
        <f>IF(OR(B23="",L23="",N23=""),"",L23+M23-O23-N23)</f>
        <v/>
      </c>
      <c r="Q23" s="16" t="n"/>
      <c r="R23" s="19">
        <f>IF(P23="","",IF(ISNUMBER(Q23),P23-Q23,IF(Q23="n/a","",P23-$C$5)))</f>
        <v/>
      </c>
      <c r="S23" s="16" t="n"/>
      <c r="T23" s="15" t="n"/>
      <c r="U23" s="16" t="n"/>
      <c r="V23" s="16" t="n"/>
      <c r="W23" s="19">
        <f>IF(OR(L23="",AND(U23="",V23="")),"",(L23+M23-O23)-IF(V23&lt;&gt;"",V23,U23))</f>
        <v/>
      </c>
      <c r="X23" s="15" t="n"/>
      <c r="Y23" s="16" t="n"/>
      <c r="Z23" s="16" t="n"/>
      <c r="AA23" s="17" t="n"/>
      <c r="AB23" s="18">
        <f>IF(OR(Z23="",AA23=""),"",EDATE(Z23,AA23))</f>
        <v/>
      </c>
      <c r="AC23" s="19">
        <f>IF(OR(AB23="",$C$9=""),"",AB23-$C$9)</f>
        <v/>
      </c>
      <c r="AD23" s="20">
        <f>IF(OR(B23="",J23=""),"",IF(K23="",IF($C$5&gt;J23,"Overdue","Awaited"),IF(K23&gt;J23,"Received late","Received")))</f>
        <v/>
      </c>
      <c r="AE23" s="20">
        <f>IF(B23="","",IF(Y23&lt;&gt;"","Installing / installed",IF(V23&lt;&gt;"","At yard",IF(Q23="n/a","No order needed",IF(NOT(ISNUMBER(Q23)),IF(P23="","Lead time not set",IF($C$5&gt;P23,"ORDER OVERDUE",IF(P23-$C$5&lt;=$C$8,"Order due","Not yet ordered"))),IF(U23="","On order, no delivery date",IF(U23&gt;L23+M23-O23,"Delivery threatens float",IF(U23&gt;L23-O23,"Late vs plan, within float","On order"))))))))</f>
        <v/>
      </c>
      <c r="AF23" s="15" t="n"/>
    </row>
    <row r="24" ht="30" customHeight="1">
      <c r="A24" s="15" t="n">
        <v>11</v>
      </c>
      <c r="B24" s="15" t="inlineStr">
        <is>
          <t>Loose furniture</t>
        </is>
      </c>
      <c r="C24" s="15" t="inlineStr">
        <is>
          <t>8.5</t>
        </is>
      </c>
      <c r="D24" s="15" t="inlineStr">
        <is>
          <t>Yard (allowance)</t>
        </is>
      </c>
      <c r="E24" s="15" t="inlineStr">
        <is>
          <t>Design Studio selections</t>
        </is>
      </c>
      <c r="F24" s="15" t="inlineStr">
        <is>
          <t>n/a</t>
        </is>
      </c>
      <c r="G24" s="15" t="n"/>
      <c r="H24" s="15" t="inlineStr">
        <is>
          <t>Material certificates per specification</t>
        </is>
      </c>
      <c r="I24" s="15" t="inlineStr">
        <is>
          <t>Yard</t>
        </is>
      </c>
      <c r="J24" s="16" t="n">
        <v>47007</v>
      </c>
      <c r="K24" s="16" t="n"/>
      <c r="L24" s="16" t="n">
        <v>47253</v>
      </c>
      <c r="M24" s="17" t="n">
        <v>0</v>
      </c>
      <c r="N24" s="17" t="n">
        <v>182</v>
      </c>
      <c r="O24" s="17" t="n">
        <v>14</v>
      </c>
      <c r="P24" s="18">
        <f>IF(OR(B24="",L24="",N24=""),"",L24+M24-O24-N24)</f>
        <v/>
      </c>
      <c r="Q24" s="16" t="n"/>
      <c r="R24" s="19">
        <f>IF(P24="","",IF(ISNUMBER(Q24),P24-Q24,IF(Q24="n/a","",P24-$C$5)))</f>
        <v/>
      </c>
      <c r="S24" s="16" t="n"/>
      <c r="T24" s="15" t="n"/>
      <c r="U24" s="16" t="n"/>
      <c r="V24" s="16" t="n"/>
      <c r="W24" s="19">
        <f>IF(OR(L24="",AND(U24="",V24="")),"",(L24+M24-O24)-IF(V24&lt;&gt;"",V24,U24))</f>
        <v/>
      </c>
      <c r="X24" s="15" t="n"/>
      <c r="Y24" s="16" t="n"/>
      <c r="Z24" s="16" t="n"/>
      <c r="AA24" s="17" t="n"/>
      <c r="AB24" s="18">
        <f>IF(OR(Z24="",AA24=""),"",EDATE(Z24,AA24))</f>
        <v/>
      </c>
      <c r="AC24" s="19">
        <f>IF(OR(AB24="",$C$9=""),"",AB24-$C$9)</f>
        <v/>
      </c>
      <c r="AD24" s="20">
        <f>IF(OR(B24="",J24=""),"",IF(K24="",IF($C$5&gt;J24,"Overdue","Awaited"),IF(K24&gt;J24,"Received late","Received")))</f>
        <v/>
      </c>
      <c r="AE24" s="20">
        <f>IF(B24="","",IF(Y24&lt;&gt;"","Installing / installed",IF(V24&lt;&gt;"","At yard",IF(Q24="n/a","No order needed",IF(NOT(ISNUMBER(Q24)),IF(P24="","Lead time not set",IF($C$5&gt;P24,"ORDER OVERDUE",IF(P24-$C$5&lt;=$C$8,"Order due","Not yet ordered"))),IF(U24="","On order, no delivery date",IF(U24&gt;L24+M24-O24,"Delivery threatens float",IF(U24&gt;L24-O24,"Late vs plan, within float","On order"))))))))</f>
        <v/>
      </c>
      <c r="AF24" s="15" t="inlineStr">
        <is>
          <t>Selections needed by month 20; allowance spend tracked in the owner budget</t>
        </is>
      </c>
    </row>
    <row r="25" ht="30" customHeight="1">
      <c r="A25" s="15" t="n">
        <v>12</v>
      </c>
      <c r="B25" s="15" t="inlineStr">
        <is>
          <t>Water toys and dive equipment</t>
        </is>
      </c>
      <c r="C25" s="15" t="inlineStr">
        <is>
          <t>8.5</t>
        </is>
      </c>
      <c r="D25" s="15" t="inlineStr">
        <is>
          <t>Owner (OFE)</t>
        </is>
      </c>
      <c r="E25" s="15" t="inlineStr">
        <is>
          <t>Owner's own purchase</t>
        </is>
      </c>
      <c r="F25" s="15" t="inlineStr">
        <is>
          <t>n/a</t>
        </is>
      </c>
      <c r="G25" s="15" t="n"/>
      <c r="H25" s="15" t="inlineStr">
        <is>
          <t>n/a</t>
        </is>
      </c>
      <c r="I25" s="15" t="inlineStr">
        <is>
          <t>Maker direct to Owner</t>
        </is>
      </c>
      <c r="J25" s="16" t="n">
        <v>47007</v>
      </c>
      <c r="K25" s="16" t="n"/>
      <c r="L25" s="16" t="n">
        <v>47253</v>
      </c>
      <c r="M25" s="17" t="n">
        <v>0</v>
      </c>
      <c r="N25" s="17" t="n">
        <v>122</v>
      </c>
      <c r="O25" s="17" t="n">
        <v>14</v>
      </c>
      <c r="P25" s="18">
        <f>IF(OR(B25="",L25="",N25=""),"",L25+M25-O25-N25)</f>
        <v/>
      </c>
      <c r="Q25" s="16" t="n"/>
      <c r="R25" s="19">
        <f>IF(P25="","",IF(ISNUMBER(Q25),P25-Q25,IF(Q25="n/a","",P25-$C$5)))</f>
        <v/>
      </c>
      <c r="S25" s="16" t="n"/>
      <c r="T25" s="15" t="n"/>
      <c r="U25" s="16" t="n"/>
      <c r="V25" s="16" t="n"/>
      <c r="W25" s="19">
        <f>IF(OR(L25="",AND(U25="",V25="")),"",(L25+M25-O25)-IF(V25&lt;&gt;"",V25,U25))</f>
        <v/>
      </c>
      <c r="X25" s="15" t="n"/>
      <c r="Y25" s="16" t="n"/>
      <c r="Z25" s="16" t="n"/>
      <c r="AA25" s="17" t="n"/>
      <c r="AB25" s="18">
        <f>IF(OR(Z25="",AA25=""),"",EDATE(Z25,AA25))</f>
        <v/>
      </c>
      <c r="AC25" s="19">
        <f>IF(OR(AB25="",$C$9=""),"",AB25-$C$9)</f>
        <v/>
      </c>
      <c r="AD25" s="20">
        <f>IF(OR(B25="",J25=""),"",IF(K25="",IF($C$5&gt;J25,"Overdue","Awaited"),IF(K25&gt;J25,"Received late","Received")))</f>
        <v/>
      </c>
      <c r="AE25" s="20">
        <f>IF(B25="","",IF(Y25&lt;&gt;"","Installing / installed",IF(V25&lt;&gt;"","At yard",IF(Q25="n/a","No order needed",IF(NOT(ISNUMBER(Q25)),IF(P25="","Lead time not set",IF($C$5&gt;P25,"ORDER OVERDUE",IF(P25-$C$5&lt;=$C$8,"Order due","Not yet ordered"))),IF(U25="","On order, no delivery date",IF(U25&gt;L25+M25-O25,"Delivery threatens float",IF(U25&gt;L25-O25,"Late vs plan, within float","On order"))))))))</f>
        <v/>
      </c>
      <c r="AF25" s="15" t="inlineStr">
        <is>
          <t>Stowage sizes to the Yard by month 20</t>
        </is>
      </c>
    </row>
    <row r="26" ht="30" customHeight="1">
      <c r="A26" s="15" t="n">
        <v>13</v>
      </c>
      <c r="B26" s="15" t="inlineStr">
        <is>
          <t>Art</t>
        </is>
      </c>
      <c r="C26" s="15" t="inlineStr">
        <is>
          <t>8.5</t>
        </is>
      </c>
      <c r="D26" s="15" t="inlineStr">
        <is>
          <t>Owner (OFE)</t>
        </is>
      </c>
      <c r="E26" s="15" t="inlineStr">
        <is>
          <t>Owner's collection</t>
        </is>
      </c>
      <c r="F26" s="15" t="inlineStr">
        <is>
          <t>n/a</t>
        </is>
      </c>
      <c r="G26" s="15" t="inlineStr">
        <is>
          <t>Owner's art adviser</t>
        </is>
      </c>
      <c r="H26" s="15" t="inlineStr">
        <is>
          <t>n/a</t>
        </is>
      </c>
      <c r="I26" s="15" t="inlineStr">
        <is>
          <t>Owner's own insurance and handler</t>
        </is>
      </c>
      <c r="J26" s="16" t="n">
        <v>46821</v>
      </c>
      <c r="K26" s="16" t="n"/>
      <c r="L26" s="16" t="n">
        <v>47283</v>
      </c>
      <c r="M26" s="17" t="n">
        <v>0</v>
      </c>
      <c r="N26" s="17" t="n"/>
      <c r="O26" s="17" t="n">
        <v>14</v>
      </c>
      <c r="P26" s="18">
        <f>IF(OR(B26="",L26="",N26=""),"",L26+M26-O26-N26)</f>
        <v/>
      </c>
      <c r="Q26" s="16" t="inlineStr">
        <is>
          <t>n/a</t>
        </is>
      </c>
      <c r="R26" s="19">
        <f>IF(P26="","",IF(ISNUMBER(Q26),P26-Q26,IF(Q26="n/a","",P26-$C$5)))</f>
        <v/>
      </c>
      <c r="S26" s="16" t="n"/>
      <c r="T26" s="15" t="n"/>
      <c r="U26" s="16" t="n"/>
      <c r="V26" s="16" t="n"/>
      <c r="W26" s="19">
        <f>IF(OR(L26="",AND(U26="",V26="")),"",(L26+M26-O26)-IF(V26&lt;&gt;"",V26,U26))</f>
        <v/>
      </c>
      <c r="X26" s="15" t="n"/>
      <c r="Y26" s="16" t="n"/>
      <c r="Z26" s="16" t="n"/>
      <c r="AA26" s="17" t="n"/>
      <c r="AB26" s="18">
        <f>IF(OR(Z26="",AA26=""),"",EDATE(Z26,AA26))</f>
        <v/>
      </c>
      <c r="AC26" s="19">
        <f>IF(OR(AB26="",$C$9=""),"",AB26-$C$9)</f>
        <v/>
      </c>
      <c r="AD26" s="20">
        <f>IF(OR(B26="",J26=""),"",IF(K26="",IF($C$5&gt;J26,"Overdue","Awaited"),IF(K26&gt;J26,"Received late","Received")))</f>
        <v/>
      </c>
      <c r="AE26" s="20">
        <f>IF(B26="","",IF(Y26&lt;&gt;"","Installing / installed",IF(V26&lt;&gt;"","At yard",IF(Q26="n/a","No order needed",IF(NOT(ISNUMBER(Q26)),IF(P26="","Lead time not set",IF($C$5&gt;P26,"ORDER OVERDUE",IF(P26-$C$5&lt;=$C$8,"Order due","Not yet ordered"))),IF(U26="","On order, no delivery date",IF(U26&gt;L26+M26-O26,"Delivery threatens float",IF(U26&gt;L26-O26,"Late vs plan, within float","On order"))))))))</f>
        <v/>
      </c>
      <c r="AF26" s="15" t="inlineStr">
        <is>
          <t>Fixing points and weights needed for joinery backing: not received</t>
        </is>
      </c>
    </row>
    <row r="27" ht="30" customHeight="1">
      <c r="A27" s="15" t="n"/>
      <c r="B27" s="15" t="n"/>
      <c r="C27" s="15" t="n"/>
      <c r="D27" s="15" t="n"/>
      <c r="E27" s="15" t="n"/>
      <c r="F27" s="15" t="n"/>
      <c r="G27" s="15" t="n"/>
      <c r="H27" s="15" t="n"/>
      <c r="I27" s="15" t="n"/>
      <c r="J27" s="16" t="n"/>
      <c r="K27" s="16" t="n"/>
      <c r="L27" s="16" t="n"/>
      <c r="M27" s="17" t="n"/>
      <c r="N27" s="17" t="n"/>
      <c r="O27" s="17" t="n"/>
      <c r="P27" s="18">
        <f>IF(OR(B27="",L27="",N27=""),"",L27+M27-O27-N27)</f>
        <v/>
      </c>
      <c r="Q27" s="16" t="n"/>
      <c r="R27" s="19">
        <f>IF(P27="","",IF(ISNUMBER(Q27),P27-Q27,IF(Q27="n/a","",P27-$C$5)))</f>
        <v/>
      </c>
      <c r="S27" s="16" t="n"/>
      <c r="T27" s="15" t="n"/>
      <c r="U27" s="16" t="n"/>
      <c r="V27" s="16" t="n"/>
      <c r="W27" s="19">
        <f>IF(OR(L27="",AND(U27="",V27="")),"",(L27+M27-O27)-IF(V27&lt;&gt;"",V27,U27))</f>
        <v/>
      </c>
      <c r="X27" s="15" t="n"/>
      <c r="Y27" s="16" t="n"/>
      <c r="Z27" s="16" t="n"/>
      <c r="AA27" s="17" t="n"/>
      <c r="AB27" s="18">
        <f>IF(OR(Z27="",AA27=""),"",EDATE(Z27,AA27))</f>
        <v/>
      </c>
      <c r="AC27" s="19">
        <f>IF(OR(AB27="",$C$9=""),"",AB27-$C$9)</f>
        <v/>
      </c>
      <c r="AD27" s="20">
        <f>IF(OR(B27="",J27=""),"",IF(K27="",IF($C$5&gt;J27,"Overdue","Awaited"),IF(K27&gt;J27,"Received late","Received")))</f>
        <v/>
      </c>
      <c r="AE27" s="20">
        <f>IF(B27="","",IF(Y27&lt;&gt;"","Installing / installed",IF(V27&lt;&gt;"","At yard",IF(Q27="n/a","No order needed",IF(NOT(ISNUMBER(Q27)),IF(P27="","Lead time not set",IF($C$5&gt;P27,"ORDER OVERDUE",IF(P27-$C$5&lt;=$C$8,"Order due","Not yet ordered"))),IF(U27="","On order, no delivery date",IF(U27&gt;L27+M27-O27,"Delivery threatens float",IF(U27&gt;L27-O27,"Late vs plan, within float","On order"))))))))</f>
        <v/>
      </c>
      <c r="AF27" s="15" t="n"/>
    </row>
    <row r="28" ht="30" customHeight="1">
      <c r="A28" s="15" t="n"/>
      <c r="B28" s="15" t="n"/>
      <c r="C28" s="15" t="n"/>
      <c r="D28" s="15" t="n"/>
      <c r="E28" s="15" t="n"/>
      <c r="F28" s="15" t="n"/>
      <c r="G28" s="15" t="n"/>
      <c r="H28" s="15" t="n"/>
      <c r="I28" s="15" t="n"/>
      <c r="J28" s="16" t="n"/>
      <c r="K28" s="16" t="n"/>
      <c r="L28" s="16" t="n"/>
      <c r="M28" s="17" t="n"/>
      <c r="N28" s="17" t="n"/>
      <c r="O28" s="17" t="n"/>
      <c r="P28" s="18">
        <f>IF(OR(B28="",L28="",N28=""),"",L28+M28-O28-N28)</f>
        <v/>
      </c>
      <c r="Q28" s="16" t="n"/>
      <c r="R28" s="19">
        <f>IF(P28="","",IF(ISNUMBER(Q28),P28-Q28,IF(Q28="n/a","",P28-$C$5)))</f>
        <v/>
      </c>
      <c r="S28" s="16" t="n"/>
      <c r="T28" s="15" t="n"/>
      <c r="U28" s="16" t="n"/>
      <c r="V28" s="16" t="n"/>
      <c r="W28" s="19">
        <f>IF(OR(L28="",AND(U28="",V28="")),"",(L28+M28-O28)-IF(V28&lt;&gt;"",V28,U28))</f>
        <v/>
      </c>
      <c r="X28" s="15" t="n"/>
      <c r="Y28" s="16" t="n"/>
      <c r="Z28" s="16" t="n"/>
      <c r="AA28" s="17" t="n"/>
      <c r="AB28" s="18">
        <f>IF(OR(Z28="",AA28=""),"",EDATE(Z28,AA28))</f>
        <v/>
      </c>
      <c r="AC28" s="19">
        <f>IF(OR(AB28="",$C$9=""),"",AB28-$C$9)</f>
        <v/>
      </c>
      <c r="AD28" s="20">
        <f>IF(OR(B28="",J28=""),"",IF(K28="",IF($C$5&gt;J28,"Overdue","Awaited"),IF(K28&gt;J28,"Received late","Received")))</f>
        <v/>
      </c>
      <c r="AE28" s="20">
        <f>IF(B28="","",IF(Y28&lt;&gt;"","Installing / installed",IF(V28&lt;&gt;"","At yard",IF(Q28="n/a","No order needed",IF(NOT(ISNUMBER(Q28)),IF(P28="","Lead time not set",IF($C$5&gt;P28,"ORDER OVERDUE",IF(P28-$C$5&lt;=$C$8,"Order due","Not yet ordered"))),IF(U28="","On order, no delivery date",IF(U28&gt;L28+M28-O28,"Delivery threatens float",IF(U28&gt;L28-O28,"Late vs plan, within float","On order"))))))))</f>
        <v/>
      </c>
      <c r="AF28" s="15" t="n"/>
    </row>
    <row r="29" ht="30" customHeight="1">
      <c r="A29" s="15" t="n"/>
      <c r="B29" s="15" t="n"/>
      <c r="C29" s="15" t="n"/>
      <c r="D29" s="15" t="n"/>
      <c r="E29" s="15" t="n"/>
      <c r="F29" s="15" t="n"/>
      <c r="G29" s="15" t="n"/>
      <c r="H29" s="15" t="n"/>
      <c r="I29" s="15" t="n"/>
      <c r="J29" s="16" t="n"/>
      <c r="K29" s="16" t="n"/>
      <c r="L29" s="16" t="n"/>
      <c r="M29" s="17" t="n"/>
      <c r="N29" s="17" t="n"/>
      <c r="O29" s="17" t="n"/>
      <c r="P29" s="18">
        <f>IF(OR(B29="",L29="",N29=""),"",L29+M29-O29-N29)</f>
        <v/>
      </c>
      <c r="Q29" s="16" t="n"/>
      <c r="R29" s="19">
        <f>IF(P29="","",IF(ISNUMBER(Q29),P29-Q29,IF(Q29="n/a","",P29-$C$5)))</f>
        <v/>
      </c>
      <c r="S29" s="16" t="n"/>
      <c r="T29" s="15" t="n"/>
      <c r="U29" s="16" t="n"/>
      <c r="V29" s="16" t="n"/>
      <c r="W29" s="19">
        <f>IF(OR(L29="",AND(U29="",V29="")),"",(L29+M29-O29)-IF(V29&lt;&gt;"",V29,U29))</f>
        <v/>
      </c>
      <c r="X29" s="15" t="n"/>
      <c r="Y29" s="16" t="n"/>
      <c r="Z29" s="16" t="n"/>
      <c r="AA29" s="17" t="n"/>
      <c r="AB29" s="18">
        <f>IF(OR(Z29="",AA29=""),"",EDATE(Z29,AA29))</f>
        <v/>
      </c>
      <c r="AC29" s="19">
        <f>IF(OR(AB29="",$C$9=""),"",AB29-$C$9)</f>
        <v/>
      </c>
      <c r="AD29" s="20">
        <f>IF(OR(B29="",J29=""),"",IF(K29="",IF($C$5&gt;J29,"Overdue","Awaited"),IF(K29&gt;J29,"Received late","Received")))</f>
        <v/>
      </c>
      <c r="AE29" s="20">
        <f>IF(B29="","",IF(Y29&lt;&gt;"","Installing / installed",IF(V29&lt;&gt;"","At yard",IF(Q29="n/a","No order needed",IF(NOT(ISNUMBER(Q29)),IF(P29="","Lead time not set",IF($C$5&gt;P29,"ORDER OVERDUE",IF(P29-$C$5&lt;=$C$8,"Order due","Not yet ordered"))),IF(U29="","On order, no delivery date",IF(U29&gt;L29+M29-O29,"Delivery threatens float",IF(U29&gt;L29-O29,"Late vs plan, within float","On order"))))))))</f>
        <v/>
      </c>
      <c r="AF29" s="15" t="n"/>
    </row>
    <row r="30" ht="30" customHeight="1">
      <c r="A30" s="15" t="n"/>
      <c r="B30" s="15" t="n"/>
      <c r="C30" s="15" t="n"/>
      <c r="D30" s="15" t="n"/>
      <c r="E30" s="15" t="n"/>
      <c r="F30" s="15" t="n"/>
      <c r="G30" s="15" t="n"/>
      <c r="H30" s="15" t="n"/>
      <c r="I30" s="15" t="n"/>
      <c r="J30" s="16" t="n"/>
      <c r="K30" s="16" t="n"/>
      <c r="L30" s="16" t="n"/>
      <c r="M30" s="17" t="n"/>
      <c r="N30" s="17" t="n"/>
      <c r="O30" s="17" t="n"/>
      <c r="P30" s="18">
        <f>IF(OR(B30="",L30="",N30=""),"",L30+M30-O30-N30)</f>
        <v/>
      </c>
      <c r="Q30" s="16" t="n"/>
      <c r="R30" s="19">
        <f>IF(P30="","",IF(ISNUMBER(Q30),P30-Q30,IF(Q30="n/a","",P30-$C$5)))</f>
        <v/>
      </c>
      <c r="S30" s="16" t="n"/>
      <c r="T30" s="15" t="n"/>
      <c r="U30" s="16" t="n"/>
      <c r="V30" s="16" t="n"/>
      <c r="W30" s="19">
        <f>IF(OR(L30="",AND(U30="",V30="")),"",(L30+M30-O30)-IF(V30&lt;&gt;"",V30,U30))</f>
        <v/>
      </c>
      <c r="X30" s="15" t="n"/>
      <c r="Y30" s="16" t="n"/>
      <c r="Z30" s="16" t="n"/>
      <c r="AA30" s="17" t="n"/>
      <c r="AB30" s="18">
        <f>IF(OR(Z30="",AA30=""),"",EDATE(Z30,AA30))</f>
        <v/>
      </c>
      <c r="AC30" s="19">
        <f>IF(OR(AB30="",$C$9=""),"",AB30-$C$9)</f>
        <v/>
      </c>
      <c r="AD30" s="20">
        <f>IF(OR(B30="",J30=""),"",IF(K30="",IF($C$5&gt;J30,"Overdue","Awaited"),IF(K30&gt;J30,"Received late","Received")))</f>
        <v/>
      </c>
      <c r="AE30" s="20">
        <f>IF(B30="","",IF(Y30&lt;&gt;"","Installing / installed",IF(V30&lt;&gt;"","At yard",IF(Q30="n/a","No order needed",IF(NOT(ISNUMBER(Q30)),IF(P30="","Lead time not set",IF($C$5&gt;P30,"ORDER OVERDUE",IF(P30-$C$5&lt;=$C$8,"Order due","Not yet ordered"))),IF(U30="","On order, no delivery date",IF(U30&gt;L30+M30-O30,"Delivery threatens float",IF(U30&gt;L30-O30,"Late vs plan, within float","On order"))))))))</f>
        <v/>
      </c>
      <c r="AF30" s="15" t="n"/>
    </row>
    <row r="31" ht="30" customHeight="1">
      <c r="A31" s="15" t="n"/>
      <c r="B31" s="15" t="n"/>
      <c r="C31" s="15" t="n"/>
      <c r="D31" s="15" t="n"/>
      <c r="E31" s="15" t="n"/>
      <c r="F31" s="15" t="n"/>
      <c r="G31" s="15" t="n"/>
      <c r="H31" s="15" t="n"/>
      <c r="I31" s="15" t="n"/>
      <c r="J31" s="16" t="n"/>
      <c r="K31" s="16" t="n"/>
      <c r="L31" s="16" t="n"/>
      <c r="M31" s="17" t="n"/>
      <c r="N31" s="17" t="n"/>
      <c r="O31" s="17" t="n"/>
      <c r="P31" s="18">
        <f>IF(OR(B31="",L31="",N31=""),"",L31+M31-O31-N31)</f>
        <v/>
      </c>
      <c r="Q31" s="16" t="n"/>
      <c r="R31" s="19">
        <f>IF(P31="","",IF(ISNUMBER(Q31),P31-Q31,IF(Q31="n/a","",P31-$C$5)))</f>
        <v/>
      </c>
      <c r="S31" s="16" t="n"/>
      <c r="T31" s="15" t="n"/>
      <c r="U31" s="16" t="n"/>
      <c r="V31" s="16" t="n"/>
      <c r="W31" s="19">
        <f>IF(OR(L31="",AND(U31="",V31="")),"",(L31+M31-O31)-IF(V31&lt;&gt;"",V31,U31))</f>
        <v/>
      </c>
      <c r="X31" s="15" t="n"/>
      <c r="Y31" s="16" t="n"/>
      <c r="Z31" s="16" t="n"/>
      <c r="AA31" s="17" t="n"/>
      <c r="AB31" s="18">
        <f>IF(OR(Z31="",AA31=""),"",EDATE(Z31,AA31))</f>
        <v/>
      </c>
      <c r="AC31" s="19">
        <f>IF(OR(AB31="",$C$9=""),"",AB31-$C$9)</f>
        <v/>
      </c>
      <c r="AD31" s="20">
        <f>IF(OR(B31="",J31=""),"",IF(K31="",IF($C$5&gt;J31,"Overdue","Awaited"),IF(K31&gt;J31,"Received late","Received")))</f>
        <v/>
      </c>
      <c r="AE31" s="20">
        <f>IF(B31="","",IF(Y31&lt;&gt;"","Installing / installed",IF(V31&lt;&gt;"","At yard",IF(Q31="n/a","No order needed",IF(NOT(ISNUMBER(Q31)),IF(P31="","Lead time not set",IF($C$5&gt;P31,"ORDER OVERDUE",IF(P31-$C$5&lt;=$C$8,"Order due","Not yet ordered"))),IF(U31="","On order, no delivery date",IF(U31&gt;L31+M31-O31,"Delivery threatens float",IF(U31&gt;L31-O31,"Late vs plan, within float","On order"))))))))</f>
        <v/>
      </c>
      <c r="AF31" s="15" t="n"/>
    </row>
    <row r="32" ht="30" customHeight="1">
      <c r="A32" s="15" t="n"/>
      <c r="B32" s="15" t="n"/>
      <c r="C32" s="15" t="n"/>
      <c r="D32" s="15" t="n"/>
      <c r="E32" s="15" t="n"/>
      <c r="F32" s="15" t="n"/>
      <c r="G32" s="15" t="n"/>
      <c r="H32" s="15" t="n"/>
      <c r="I32" s="15" t="n"/>
      <c r="J32" s="16" t="n"/>
      <c r="K32" s="16" t="n"/>
      <c r="L32" s="16" t="n"/>
      <c r="M32" s="17" t="n"/>
      <c r="N32" s="17" t="n"/>
      <c r="O32" s="17" t="n"/>
      <c r="P32" s="18">
        <f>IF(OR(B32="",L32="",N32=""),"",L32+M32-O32-N32)</f>
        <v/>
      </c>
      <c r="Q32" s="16" t="n"/>
      <c r="R32" s="19">
        <f>IF(P32="","",IF(ISNUMBER(Q32),P32-Q32,IF(Q32="n/a","",P32-$C$5)))</f>
        <v/>
      </c>
      <c r="S32" s="16" t="n"/>
      <c r="T32" s="15" t="n"/>
      <c r="U32" s="16" t="n"/>
      <c r="V32" s="16" t="n"/>
      <c r="W32" s="19">
        <f>IF(OR(L32="",AND(U32="",V32="")),"",(L32+M32-O32)-IF(V32&lt;&gt;"",V32,U32))</f>
        <v/>
      </c>
      <c r="X32" s="15" t="n"/>
      <c r="Y32" s="16" t="n"/>
      <c r="Z32" s="16" t="n"/>
      <c r="AA32" s="17" t="n"/>
      <c r="AB32" s="18">
        <f>IF(OR(Z32="",AA32=""),"",EDATE(Z32,AA32))</f>
        <v/>
      </c>
      <c r="AC32" s="19">
        <f>IF(OR(AB32="",$C$9=""),"",AB32-$C$9)</f>
        <v/>
      </c>
      <c r="AD32" s="20">
        <f>IF(OR(B32="",J32=""),"",IF(K32="",IF($C$5&gt;J32,"Overdue","Awaited"),IF(K32&gt;J32,"Received late","Received")))</f>
        <v/>
      </c>
      <c r="AE32" s="20">
        <f>IF(B32="","",IF(Y32&lt;&gt;"","Installing / installed",IF(V32&lt;&gt;"","At yard",IF(Q32="n/a","No order needed",IF(NOT(ISNUMBER(Q32)),IF(P32="","Lead time not set",IF($C$5&gt;P32,"ORDER OVERDUE",IF(P32-$C$5&lt;=$C$8,"Order due","Not yet ordered"))),IF(U32="","On order, no delivery date",IF(U32&gt;L32+M32-O32,"Delivery threatens float",IF(U32&gt;L32-O32,"Late vs plan, within float","On order"))))))))</f>
        <v/>
      </c>
      <c r="AF32" s="15" t="n"/>
    </row>
    <row r="33" ht="30" customHeight="1">
      <c r="A33" s="15" t="n"/>
      <c r="B33" s="15" t="n"/>
      <c r="C33" s="15" t="n"/>
      <c r="D33" s="15" t="n"/>
      <c r="E33" s="15" t="n"/>
      <c r="F33" s="15" t="n"/>
      <c r="G33" s="15" t="n"/>
      <c r="H33" s="15" t="n"/>
      <c r="I33" s="15" t="n"/>
      <c r="J33" s="16" t="n"/>
      <c r="K33" s="16" t="n"/>
      <c r="L33" s="16" t="n"/>
      <c r="M33" s="17" t="n"/>
      <c r="N33" s="17" t="n"/>
      <c r="O33" s="17" t="n"/>
      <c r="P33" s="18">
        <f>IF(OR(B33="",L33="",N33=""),"",L33+M33-O33-N33)</f>
        <v/>
      </c>
      <c r="Q33" s="16" t="n"/>
      <c r="R33" s="19">
        <f>IF(P33="","",IF(ISNUMBER(Q33),P33-Q33,IF(Q33="n/a","",P33-$C$5)))</f>
        <v/>
      </c>
      <c r="S33" s="16" t="n"/>
      <c r="T33" s="15" t="n"/>
      <c r="U33" s="16" t="n"/>
      <c r="V33" s="16" t="n"/>
      <c r="W33" s="19">
        <f>IF(OR(L33="",AND(U33="",V33="")),"",(L33+M33-O33)-IF(V33&lt;&gt;"",V33,U33))</f>
        <v/>
      </c>
      <c r="X33" s="15" t="n"/>
      <c r="Y33" s="16" t="n"/>
      <c r="Z33" s="16" t="n"/>
      <c r="AA33" s="17" t="n"/>
      <c r="AB33" s="18">
        <f>IF(OR(Z33="",AA33=""),"",EDATE(Z33,AA33))</f>
        <v/>
      </c>
      <c r="AC33" s="19">
        <f>IF(OR(AB33="",$C$9=""),"",AB33-$C$9)</f>
        <v/>
      </c>
      <c r="AD33" s="20">
        <f>IF(OR(B33="",J33=""),"",IF(K33="",IF($C$5&gt;J33,"Overdue","Awaited"),IF(K33&gt;J33,"Received late","Received")))</f>
        <v/>
      </c>
      <c r="AE33" s="20">
        <f>IF(B33="","",IF(Y33&lt;&gt;"","Installing / installed",IF(V33&lt;&gt;"","At yard",IF(Q33="n/a","No order needed",IF(NOT(ISNUMBER(Q33)),IF(P33="","Lead time not set",IF($C$5&gt;P33,"ORDER OVERDUE",IF(P33-$C$5&lt;=$C$8,"Order due","Not yet ordered"))),IF(U33="","On order, no delivery date",IF(U33&gt;L33+M33-O33,"Delivery threatens float",IF(U33&gt;L33-O33,"Late vs plan, within float","On order"))))))))</f>
        <v/>
      </c>
      <c r="AF33" s="15" t="n"/>
    </row>
    <row r="34" ht="30" customHeight="1">
      <c r="A34" s="15" t="n"/>
      <c r="B34" s="15" t="n"/>
      <c r="C34" s="15" t="n"/>
      <c r="D34" s="15" t="n"/>
      <c r="E34" s="15" t="n"/>
      <c r="F34" s="15" t="n"/>
      <c r="G34" s="15" t="n"/>
      <c r="H34" s="15" t="n"/>
      <c r="I34" s="15" t="n"/>
      <c r="J34" s="16" t="n"/>
      <c r="K34" s="16" t="n"/>
      <c r="L34" s="16" t="n"/>
      <c r="M34" s="17" t="n"/>
      <c r="N34" s="17" t="n"/>
      <c r="O34" s="17" t="n"/>
      <c r="P34" s="18">
        <f>IF(OR(B34="",L34="",N34=""),"",L34+M34-O34-N34)</f>
        <v/>
      </c>
      <c r="Q34" s="16" t="n"/>
      <c r="R34" s="19">
        <f>IF(P34="","",IF(ISNUMBER(Q34),P34-Q34,IF(Q34="n/a","",P34-$C$5)))</f>
        <v/>
      </c>
      <c r="S34" s="16" t="n"/>
      <c r="T34" s="15" t="n"/>
      <c r="U34" s="16" t="n"/>
      <c r="V34" s="16" t="n"/>
      <c r="W34" s="19">
        <f>IF(OR(L34="",AND(U34="",V34="")),"",(L34+M34-O34)-IF(V34&lt;&gt;"",V34,U34))</f>
        <v/>
      </c>
      <c r="X34" s="15" t="n"/>
      <c r="Y34" s="16" t="n"/>
      <c r="Z34" s="16" t="n"/>
      <c r="AA34" s="17" t="n"/>
      <c r="AB34" s="18">
        <f>IF(OR(Z34="",AA34=""),"",EDATE(Z34,AA34))</f>
        <v/>
      </c>
      <c r="AC34" s="19">
        <f>IF(OR(AB34="",$C$9=""),"",AB34-$C$9)</f>
        <v/>
      </c>
      <c r="AD34" s="20">
        <f>IF(OR(B34="",J34=""),"",IF(K34="",IF($C$5&gt;J34,"Overdue","Awaited"),IF(K34&gt;J34,"Received late","Received")))</f>
        <v/>
      </c>
      <c r="AE34" s="20">
        <f>IF(B34="","",IF(Y34&lt;&gt;"","Installing / installed",IF(V34&lt;&gt;"","At yard",IF(Q34="n/a","No order needed",IF(NOT(ISNUMBER(Q34)),IF(P34="","Lead time not set",IF($C$5&gt;P34,"ORDER OVERDUE",IF(P34-$C$5&lt;=$C$8,"Order due","Not yet ordered"))),IF(U34="","On order, no delivery date",IF(U34&gt;L34+M34-O34,"Delivery threatens float",IF(U34&gt;L34-O34,"Late vs plan, within float","On order"))))))))</f>
        <v/>
      </c>
      <c r="AF34" s="15" t="n"/>
    </row>
    <row r="35" ht="30" customHeight="1">
      <c r="A35" s="15" t="n"/>
      <c r="B35" s="15" t="n"/>
      <c r="C35" s="15" t="n"/>
      <c r="D35" s="15" t="n"/>
      <c r="E35" s="15" t="n"/>
      <c r="F35" s="15" t="n"/>
      <c r="G35" s="15" t="n"/>
      <c r="H35" s="15" t="n"/>
      <c r="I35" s="15" t="n"/>
      <c r="J35" s="16" t="n"/>
      <c r="K35" s="16" t="n"/>
      <c r="L35" s="16" t="n"/>
      <c r="M35" s="17" t="n"/>
      <c r="N35" s="17" t="n"/>
      <c r="O35" s="17" t="n"/>
      <c r="P35" s="18">
        <f>IF(OR(B35="",L35="",N35=""),"",L35+M35-O35-N35)</f>
        <v/>
      </c>
      <c r="Q35" s="16" t="n"/>
      <c r="R35" s="19">
        <f>IF(P35="","",IF(ISNUMBER(Q35),P35-Q35,IF(Q35="n/a","",P35-$C$5)))</f>
        <v/>
      </c>
      <c r="S35" s="16" t="n"/>
      <c r="T35" s="15" t="n"/>
      <c r="U35" s="16" t="n"/>
      <c r="V35" s="16" t="n"/>
      <c r="W35" s="19">
        <f>IF(OR(L35="",AND(U35="",V35="")),"",(L35+M35-O35)-IF(V35&lt;&gt;"",V35,U35))</f>
        <v/>
      </c>
      <c r="X35" s="15" t="n"/>
      <c r="Y35" s="16" t="n"/>
      <c r="Z35" s="16" t="n"/>
      <c r="AA35" s="17" t="n"/>
      <c r="AB35" s="18">
        <f>IF(OR(Z35="",AA35=""),"",EDATE(Z35,AA35))</f>
        <v/>
      </c>
      <c r="AC35" s="19">
        <f>IF(OR(AB35="",$C$9=""),"",AB35-$C$9)</f>
        <v/>
      </c>
      <c r="AD35" s="20">
        <f>IF(OR(B35="",J35=""),"",IF(K35="",IF($C$5&gt;J35,"Overdue","Awaited"),IF(K35&gt;J35,"Received late","Received")))</f>
        <v/>
      </c>
      <c r="AE35" s="20">
        <f>IF(B35="","",IF(Y35&lt;&gt;"","Installing / installed",IF(V35&lt;&gt;"","At yard",IF(Q35="n/a","No order needed",IF(NOT(ISNUMBER(Q35)),IF(P35="","Lead time not set",IF($C$5&gt;P35,"ORDER OVERDUE",IF(P35-$C$5&lt;=$C$8,"Order due","Not yet ordered"))),IF(U35="","On order, no delivery date",IF(U35&gt;L35+M35-O35,"Delivery threatens float",IF(U35&gt;L35-O35,"Late vs plan, within float","On order"))))))))</f>
        <v/>
      </c>
      <c r="AF35" s="15" t="n"/>
    </row>
    <row r="36" ht="30" customHeight="1">
      <c r="A36" s="15" t="n"/>
      <c r="B36" s="15" t="n"/>
      <c r="C36" s="15" t="n"/>
      <c r="D36" s="15" t="n"/>
      <c r="E36" s="15" t="n"/>
      <c r="F36" s="15" t="n"/>
      <c r="G36" s="15" t="n"/>
      <c r="H36" s="15" t="n"/>
      <c r="I36" s="15" t="n"/>
      <c r="J36" s="16" t="n"/>
      <c r="K36" s="16" t="n"/>
      <c r="L36" s="16" t="n"/>
      <c r="M36" s="17" t="n"/>
      <c r="N36" s="17" t="n"/>
      <c r="O36" s="17" t="n"/>
      <c r="P36" s="18">
        <f>IF(OR(B36="",L36="",N36=""),"",L36+M36-O36-N36)</f>
        <v/>
      </c>
      <c r="Q36" s="16" t="n"/>
      <c r="R36" s="19">
        <f>IF(P36="","",IF(ISNUMBER(Q36),P36-Q36,IF(Q36="n/a","",P36-$C$5)))</f>
        <v/>
      </c>
      <c r="S36" s="16" t="n"/>
      <c r="T36" s="15" t="n"/>
      <c r="U36" s="16" t="n"/>
      <c r="V36" s="16" t="n"/>
      <c r="W36" s="19">
        <f>IF(OR(L36="",AND(U36="",V36="")),"",(L36+M36-O36)-IF(V36&lt;&gt;"",V36,U36))</f>
        <v/>
      </c>
      <c r="X36" s="15" t="n"/>
      <c r="Y36" s="16" t="n"/>
      <c r="Z36" s="16" t="n"/>
      <c r="AA36" s="17" t="n"/>
      <c r="AB36" s="18">
        <f>IF(OR(Z36="",AA36=""),"",EDATE(Z36,AA36))</f>
        <v/>
      </c>
      <c r="AC36" s="19">
        <f>IF(OR(AB36="",$C$9=""),"",AB36-$C$9)</f>
        <v/>
      </c>
      <c r="AD36" s="20">
        <f>IF(OR(B36="",J36=""),"",IF(K36="",IF($C$5&gt;J36,"Overdue","Awaited"),IF(K36&gt;J36,"Received late","Received")))</f>
        <v/>
      </c>
      <c r="AE36" s="20">
        <f>IF(B36="","",IF(Y36&lt;&gt;"","Installing / installed",IF(V36&lt;&gt;"","At yard",IF(Q36="n/a","No order needed",IF(NOT(ISNUMBER(Q36)),IF(P36="","Lead time not set",IF($C$5&gt;P36,"ORDER OVERDUE",IF(P36-$C$5&lt;=$C$8,"Order due","Not yet ordered"))),IF(U36="","On order, no delivery date",IF(U36&gt;L36+M36-O36,"Delivery threatens float",IF(U36&gt;L36-O36,"Late vs plan, within float","On order"))))))))</f>
        <v/>
      </c>
      <c r="AF36" s="15" t="n"/>
    </row>
    <row r="37" ht="30" customHeight="1">
      <c r="A37" s="15" t="n"/>
      <c r="B37" s="15" t="n"/>
      <c r="C37" s="15" t="n"/>
      <c r="D37" s="15" t="n"/>
      <c r="E37" s="15" t="n"/>
      <c r="F37" s="15" t="n"/>
      <c r="G37" s="15" t="n"/>
      <c r="H37" s="15" t="n"/>
      <c r="I37" s="15" t="n"/>
      <c r="J37" s="16" t="n"/>
      <c r="K37" s="16" t="n"/>
      <c r="L37" s="16" t="n"/>
      <c r="M37" s="17" t="n"/>
      <c r="N37" s="17" t="n"/>
      <c r="O37" s="17" t="n"/>
      <c r="P37" s="18">
        <f>IF(OR(B37="",L37="",N37=""),"",L37+M37-O37-N37)</f>
        <v/>
      </c>
      <c r="Q37" s="16" t="n"/>
      <c r="R37" s="19">
        <f>IF(P37="","",IF(ISNUMBER(Q37),P37-Q37,IF(Q37="n/a","",P37-$C$5)))</f>
        <v/>
      </c>
      <c r="S37" s="16" t="n"/>
      <c r="T37" s="15" t="n"/>
      <c r="U37" s="16" t="n"/>
      <c r="V37" s="16" t="n"/>
      <c r="W37" s="19">
        <f>IF(OR(L37="",AND(U37="",V37="")),"",(L37+M37-O37)-IF(V37&lt;&gt;"",V37,U37))</f>
        <v/>
      </c>
      <c r="X37" s="15" t="n"/>
      <c r="Y37" s="16" t="n"/>
      <c r="Z37" s="16" t="n"/>
      <c r="AA37" s="17" t="n"/>
      <c r="AB37" s="18">
        <f>IF(OR(Z37="",AA37=""),"",EDATE(Z37,AA37))</f>
        <v/>
      </c>
      <c r="AC37" s="19">
        <f>IF(OR(AB37="",$C$9=""),"",AB37-$C$9)</f>
        <v/>
      </c>
      <c r="AD37" s="20">
        <f>IF(OR(B37="",J37=""),"",IF(K37="",IF($C$5&gt;J37,"Overdue","Awaited"),IF(K37&gt;J37,"Received late","Received")))</f>
        <v/>
      </c>
      <c r="AE37" s="20">
        <f>IF(B37="","",IF(Y37&lt;&gt;"","Installing / installed",IF(V37&lt;&gt;"","At yard",IF(Q37="n/a","No order needed",IF(NOT(ISNUMBER(Q37)),IF(P37="","Lead time not set",IF($C$5&gt;P37,"ORDER OVERDUE",IF(P37-$C$5&lt;=$C$8,"Order due","Not yet ordered"))),IF(U37="","On order, no delivery date",IF(U37&gt;L37+M37-O37,"Delivery threatens float",IF(U37&gt;L37-O37,"Late vs plan, within float","On order"))))))))</f>
        <v/>
      </c>
      <c r="AF37" s="15" t="n"/>
    </row>
    <row r="38" ht="30" customHeight="1">
      <c r="A38" s="15" t="n"/>
      <c r="B38" s="15" t="n"/>
      <c r="C38" s="15" t="n"/>
      <c r="D38" s="15" t="n"/>
      <c r="E38" s="15" t="n"/>
      <c r="F38" s="15" t="n"/>
      <c r="G38" s="15" t="n"/>
      <c r="H38" s="15" t="n"/>
      <c r="I38" s="15" t="n"/>
      <c r="J38" s="16" t="n"/>
      <c r="K38" s="16" t="n"/>
      <c r="L38" s="16" t="n"/>
      <c r="M38" s="17" t="n"/>
      <c r="N38" s="17" t="n"/>
      <c r="O38" s="17" t="n"/>
      <c r="P38" s="18">
        <f>IF(OR(B38="",L38="",N38=""),"",L38+M38-O38-N38)</f>
        <v/>
      </c>
      <c r="Q38" s="16" t="n"/>
      <c r="R38" s="19">
        <f>IF(P38="","",IF(ISNUMBER(Q38),P38-Q38,IF(Q38="n/a","",P38-$C$5)))</f>
        <v/>
      </c>
      <c r="S38" s="16" t="n"/>
      <c r="T38" s="15" t="n"/>
      <c r="U38" s="16" t="n"/>
      <c r="V38" s="16" t="n"/>
      <c r="W38" s="19">
        <f>IF(OR(L38="",AND(U38="",V38="")),"",(L38+M38-O38)-IF(V38&lt;&gt;"",V38,U38))</f>
        <v/>
      </c>
      <c r="X38" s="15" t="n"/>
      <c r="Y38" s="16" t="n"/>
      <c r="Z38" s="16" t="n"/>
      <c r="AA38" s="17" t="n"/>
      <c r="AB38" s="18">
        <f>IF(OR(Z38="",AA38=""),"",EDATE(Z38,AA38))</f>
        <v/>
      </c>
      <c r="AC38" s="19">
        <f>IF(OR(AB38="",$C$9=""),"",AB38-$C$9)</f>
        <v/>
      </c>
      <c r="AD38" s="20">
        <f>IF(OR(B38="",J38=""),"",IF(K38="",IF($C$5&gt;J38,"Overdue","Awaited"),IF(K38&gt;J38,"Received late","Received")))</f>
        <v/>
      </c>
      <c r="AE38" s="20">
        <f>IF(B38="","",IF(Y38&lt;&gt;"","Installing / installed",IF(V38&lt;&gt;"","At yard",IF(Q38="n/a","No order needed",IF(NOT(ISNUMBER(Q38)),IF(P38="","Lead time not set",IF($C$5&gt;P38,"ORDER OVERDUE",IF(P38-$C$5&lt;=$C$8,"Order due","Not yet ordered"))),IF(U38="","On order, no delivery date",IF(U38&gt;L38+M38-O38,"Delivery threatens float",IF(U38&gt;L38-O38,"Late vs plan, within float","On order"))))))))</f>
        <v/>
      </c>
      <c r="AF38" s="15" t="n"/>
    </row>
    <row r="39" ht="30" customHeight="1">
      <c r="A39" s="15" t="n"/>
      <c r="B39" s="15" t="n"/>
      <c r="C39" s="15" t="n"/>
      <c r="D39" s="15" t="n"/>
      <c r="E39" s="15" t="n"/>
      <c r="F39" s="15" t="n"/>
      <c r="G39" s="15" t="n"/>
      <c r="H39" s="15" t="n"/>
      <c r="I39" s="15" t="n"/>
      <c r="J39" s="16" t="n"/>
      <c r="K39" s="16" t="n"/>
      <c r="L39" s="16" t="n"/>
      <c r="M39" s="17" t="n"/>
      <c r="N39" s="17" t="n"/>
      <c r="O39" s="17" t="n"/>
      <c r="P39" s="18">
        <f>IF(OR(B39="",L39="",N39=""),"",L39+M39-O39-N39)</f>
        <v/>
      </c>
      <c r="Q39" s="16" t="n"/>
      <c r="R39" s="19">
        <f>IF(P39="","",IF(ISNUMBER(Q39),P39-Q39,IF(Q39="n/a","",P39-$C$5)))</f>
        <v/>
      </c>
      <c r="S39" s="16" t="n"/>
      <c r="T39" s="15" t="n"/>
      <c r="U39" s="16" t="n"/>
      <c r="V39" s="16" t="n"/>
      <c r="W39" s="19">
        <f>IF(OR(L39="",AND(U39="",V39="")),"",(L39+M39-O39)-IF(V39&lt;&gt;"",V39,U39))</f>
        <v/>
      </c>
      <c r="X39" s="15" t="n"/>
      <c r="Y39" s="16" t="n"/>
      <c r="Z39" s="16" t="n"/>
      <c r="AA39" s="17" t="n"/>
      <c r="AB39" s="18">
        <f>IF(OR(Z39="",AA39=""),"",EDATE(Z39,AA39))</f>
        <v/>
      </c>
      <c r="AC39" s="19">
        <f>IF(OR(AB39="",$C$9=""),"",AB39-$C$9)</f>
        <v/>
      </c>
      <c r="AD39" s="20">
        <f>IF(OR(B39="",J39=""),"",IF(K39="",IF($C$5&gt;J39,"Overdue","Awaited"),IF(K39&gt;J39,"Received late","Received")))</f>
        <v/>
      </c>
      <c r="AE39" s="20">
        <f>IF(B39="","",IF(Y39&lt;&gt;"","Installing / installed",IF(V39&lt;&gt;"","At yard",IF(Q39="n/a","No order needed",IF(NOT(ISNUMBER(Q39)),IF(P39="","Lead time not set",IF($C$5&gt;P39,"ORDER OVERDUE",IF(P39-$C$5&lt;=$C$8,"Order due","Not yet ordered"))),IF(U39="","On order, no delivery date",IF(U39&gt;L39+M39-O39,"Delivery threatens float",IF(U39&gt;L39-O39,"Late vs plan, within float","On order"))))))))</f>
        <v/>
      </c>
      <c r="AF39" s="15" t="n"/>
    </row>
    <row r="40" ht="30" customHeight="1">
      <c r="A40" s="15" t="n"/>
      <c r="B40" s="15" t="n"/>
      <c r="C40" s="15" t="n"/>
      <c r="D40" s="15" t="n"/>
      <c r="E40" s="15" t="n"/>
      <c r="F40" s="15" t="n"/>
      <c r="G40" s="15" t="n"/>
      <c r="H40" s="15" t="n"/>
      <c r="I40" s="15" t="n"/>
      <c r="J40" s="16" t="n"/>
      <c r="K40" s="16" t="n"/>
      <c r="L40" s="16" t="n"/>
      <c r="M40" s="17" t="n"/>
      <c r="N40" s="17" t="n"/>
      <c r="O40" s="17" t="n"/>
      <c r="P40" s="18">
        <f>IF(OR(B40="",L40="",N40=""),"",L40+M40-O40-N40)</f>
        <v/>
      </c>
      <c r="Q40" s="16" t="n"/>
      <c r="R40" s="19">
        <f>IF(P40="","",IF(ISNUMBER(Q40),P40-Q40,IF(Q40="n/a","",P40-$C$5)))</f>
        <v/>
      </c>
      <c r="S40" s="16" t="n"/>
      <c r="T40" s="15" t="n"/>
      <c r="U40" s="16" t="n"/>
      <c r="V40" s="16" t="n"/>
      <c r="W40" s="19">
        <f>IF(OR(L40="",AND(U40="",V40="")),"",(L40+M40-O40)-IF(V40&lt;&gt;"",V40,U40))</f>
        <v/>
      </c>
      <c r="X40" s="15" t="n"/>
      <c r="Y40" s="16" t="n"/>
      <c r="Z40" s="16" t="n"/>
      <c r="AA40" s="17" t="n"/>
      <c r="AB40" s="18">
        <f>IF(OR(Z40="",AA40=""),"",EDATE(Z40,AA40))</f>
        <v/>
      </c>
      <c r="AC40" s="19">
        <f>IF(OR(AB40="",$C$9=""),"",AB40-$C$9)</f>
        <v/>
      </c>
      <c r="AD40" s="20">
        <f>IF(OR(B40="",J40=""),"",IF(K40="",IF($C$5&gt;J40,"Overdue","Awaited"),IF(K40&gt;J40,"Received late","Received")))</f>
        <v/>
      </c>
      <c r="AE40" s="20">
        <f>IF(B40="","",IF(Y40&lt;&gt;"","Installing / installed",IF(V40&lt;&gt;"","At yard",IF(Q40="n/a","No order needed",IF(NOT(ISNUMBER(Q40)),IF(P40="","Lead time not set",IF($C$5&gt;P40,"ORDER OVERDUE",IF(P40-$C$5&lt;=$C$8,"Order due","Not yet ordered"))),IF(U40="","On order, no delivery date",IF(U40&gt;L40+M40-O40,"Delivery threatens float",IF(U40&gt;L40-O40,"Late vs plan, within float","On order"))))))))</f>
        <v/>
      </c>
      <c r="AF40" s="15" t="n"/>
    </row>
    <row r="41" ht="30" customHeight="1">
      <c r="A41" s="15" t="n"/>
      <c r="B41" s="15" t="n"/>
      <c r="C41" s="15" t="n"/>
      <c r="D41" s="15" t="n"/>
      <c r="E41" s="15" t="n"/>
      <c r="F41" s="15" t="n"/>
      <c r="G41" s="15" t="n"/>
      <c r="H41" s="15" t="n"/>
      <c r="I41" s="15" t="n"/>
      <c r="J41" s="16" t="n"/>
      <c r="K41" s="16" t="n"/>
      <c r="L41" s="16" t="n"/>
      <c r="M41" s="17" t="n"/>
      <c r="N41" s="17" t="n"/>
      <c r="O41" s="17" t="n"/>
      <c r="P41" s="18">
        <f>IF(OR(B41="",L41="",N41=""),"",L41+M41-O41-N41)</f>
        <v/>
      </c>
      <c r="Q41" s="16" t="n"/>
      <c r="R41" s="19">
        <f>IF(P41="","",IF(ISNUMBER(Q41),P41-Q41,IF(Q41="n/a","",P41-$C$5)))</f>
        <v/>
      </c>
      <c r="S41" s="16" t="n"/>
      <c r="T41" s="15" t="n"/>
      <c r="U41" s="16" t="n"/>
      <c r="V41" s="16" t="n"/>
      <c r="W41" s="19">
        <f>IF(OR(L41="",AND(U41="",V41="")),"",(L41+M41-O41)-IF(V41&lt;&gt;"",V41,U41))</f>
        <v/>
      </c>
      <c r="X41" s="15" t="n"/>
      <c r="Y41" s="16" t="n"/>
      <c r="Z41" s="16" t="n"/>
      <c r="AA41" s="17" t="n"/>
      <c r="AB41" s="18">
        <f>IF(OR(Z41="",AA41=""),"",EDATE(Z41,AA41))</f>
        <v/>
      </c>
      <c r="AC41" s="19">
        <f>IF(OR(AB41="",$C$9=""),"",AB41-$C$9)</f>
        <v/>
      </c>
      <c r="AD41" s="20">
        <f>IF(OR(B41="",J41=""),"",IF(K41="",IF($C$5&gt;J41,"Overdue","Awaited"),IF(K41&gt;J41,"Received late","Received")))</f>
        <v/>
      </c>
      <c r="AE41" s="20">
        <f>IF(B41="","",IF(Y41&lt;&gt;"","Installing / installed",IF(V41&lt;&gt;"","At yard",IF(Q41="n/a","No order needed",IF(NOT(ISNUMBER(Q41)),IF(P41="","Lead time not set",IF($C$5&gt;P41,"ORDER OVERDUE",IF(P41-$C$5&lt;=$C$8,"Order due","Not yet ordered"))),IF(U41="","On order, no delivery date",IF(U41&gt;L41+M41-O41,"Delivery threatens float",IF(U41&gt;L41-O41,"Late vs plan, within float","On order"))))))))</f>
        <v/>
      </c>
      <c r="AF41" s="15" t="n"/>
    </row>
    <row r="42" ht="30" customHeight="1">
      <c r="A42" s="15" t="n"/>
      <c r="B42" s="15" t="n"/>
      <c r="C42" s="15" t="n"/>
      <c r="D42" s="15" t="n"/>
      <c r="E42" s="15" t="n"/>
      <c r="F42" s="15" t="n"/>
      <c r="G42" s="15" t="n"/>
      <c r="H42" s="15" t="n"/>
      <c r="I42" s="15" t="n"/>
      <c r="J42" s="16" t="n"/>
      <c r="K42" s="16" t="n"/>
      <c r="L42" s="16" t="n"/>
      <c r="M42" s="17" t="n"/>
      <c r="N42" s="17" t="n"/>
      <c r="O42" s="17" t="n"/>
      <c r="P42" s="18">
        <f>IF(OR(B42="",L42="",N42=""),"",L42+M42-O42-N42)</f>
        <v/>
      </c>
      <c r="Q42" s="16" t="n"/>
      <c r="R42" s="19">
        <f>IF(P42="","",IF(ISNUMBER(Q42),P42-Q42,IF(Q42="n/a","",P42-$C$5)))</f>
        <v/>
      </c>
      <c r="S42" s="16" t="n"/>
      <c r="T42" s="15" t="n"/>
      <c r="U42" s="16" t="n"/>
      <c r="V42" s="16" t="n"/>
      <c r="W42" s="19">
        <f>IF(OR(L42="",AND(U42="",V42="")),"",(L42+M42-O42)-IF(V42&lt;&gt;"",V42,U42))</f>
        <v/>
      </c>
      <c r="X42" s="15" t="n"/>
      <c r="Y42" s="16" t="n"/>
      <c r="Z42" s="16" t="n"/>
      <c r="AA42" s="17" t="n"/>
      <c r="AB42" s="18">
        <f>IF(OR(Z42="",AA42=""),"",EDATE(Z42,AA42))</f>
        <v/>
      </c>
      <c r="AC42" s="19">
        <f>IF(OR(AB42="",$C$9=""),"",AB42-$C$9)</f>
        <v/>
      </c>
      <c r="AD42" s="20">
        <f>IF(OR(B42="",J42=""),"",IF(K42="",IF($C$5&gt;J42,"Overdue","Awaited"),IF(K42&gt;J42,"Received late","Received")))</f>
        <v/>
      </c>
      <c r="AE42" s="20">
        <f>IF(B42="","",IF(Y42&lt;&gt;"","Installing / installed",IF(V42&lt;&gt;"","At yard",IF(Q42="n/a","No order needed",IF(NOT(ISNUMBER(Q42)),IF(P42="","Lead time not set",IF($C$5&gt;P42,"ORDER OVERDUE",IF(P42-$C$5&lt;=$C$8,"Order due","Not yet ordered"))),IF(U42="","On order, no delivery date",IF(U42&gt;L42+M42-O42,"Delivery threatens float",IF(U42&gt;L42-O42,"Late vs plan, within float","On order"))))))))</f>
        <v/>
      </c>
      <c r="AF42" s="15" t="n"/>
    </row>
    <row r="43" ht="30" customHeight="1">
      <c r="A43" s="15" t="n"/>
      <c r="B43" s="15" t="n"/>
      <c r="C43" s="15" t="n"/>
      <c r="D43" s="15" t="n"/>
      <c r="E43" s="15" t="n"/>
      <c r="F43" s="15" t="n"/>
      <c r="G43" s="15" t="n"/>
      <c r="H43" s="15" t="n"/>
      <c r="I43" s="15" t="n"/>
      <c r="J43" s="16" t="n"/>
      <c r="K43" s="16" t="n"/>
      <c r="L43" s="16" t="n"/>
      <c r="M43" s="17" t="n"/>
      <c r="N43" s="17" t="n"/>
      <c r="O43" s="17" t="n"/>
      <c r="P43" s="18">
        <f>IF(OR(B43="",L43="",N43=""),"",L43+M43-O43-N43)</f>
        <v/>
      </c>
      <c r="Q43" s="16" t="n"/>
      <c r="R43" s="19">
        <f>IF(P43="","",IF(ISNUMBER(Q43),P43-Q43,IF(Q43="n/a","",P43-$C$5)))</f>
        <v/>
      </c>
      <c r="S43" s="16" t="n"/>
      <c r="T43" s="15" t="n"/>
      <c r="U43" s="16" t="n"/>
      <c r="V43" s="16" t="n"/>
      <c r="W43" s="19">
        <f>IF(OR(L43="",AND(U43="",V43="")),"",(L43+M43-O43)-IF(V43&lt;&gt;"",V43,U43))</f>
        <v/>
      </c>
      <c r="X43" s="15" t="n"/>
      <c r="Y43" s="16" t="n"/>
      <c r="Z43" s="16" t="n"/>
      <c r="AA43" s="17" t="n"/>
      <c r="AB43" s="18">
        <f>IF(OR(Z43="",AA43=""),"",EDATE(Z43,AA43))</f>
        <v/>
      </c>
      <c r="AC43" s="19">
        <f>IF(OR(AB43="",$C$9=""),"",AB43-$C$9)</f>
        <v/>
      </c>
      <c r="AD43" s="20">
        <f>IF(OR(B43="",J43=""),"",IF(K43="",IF($C$5&gt;J43,"Overdue","Awaited"),IF(K43&gt;J43,"Received late","Received")))</f>
        <v/>
      </c>
      <c r="AE43" s="20">
        <f>IF(B43="","",IF(Y43&lt;&gt;"","Installing / installed",IF(V43&lt;&gt;"","At yard",IF(Q43="n/a","No order needed",IF(NOT(ISNUMBER(Q43)),IF(P43="","Lead time not set",IF($C$5&gt;P43,"ORDER OVERDUE",IF(P43-$C$5&lt;=$C$8,"Order due","Not yet ordered"))),IF(U43="","On order, no delivery date",IF(U43&gt;L43+M43-O43,"Delivery threatens float",IF(U43&gt;L43-O43,"Late vs plan, within float","On order"))))))))</f>
        <v/>
      </c>
      <c r="AF43" s="15" t="n"/>
    </row>
    <row r="44" ht="30" customHeight="1">
      <c r="A44" s="15" t="n"/>
      <c r="B44" s="15" t="n"/>
      <c r="C44" s="15" t="n"/>
      <c r="D44" s="15" t="n"/>
      <c r="E44" s="15" t="n"/>
      <c r="F44" s="15" t="n"/>
      <c r="G44" s="15" t="n"/>
      <c r="H44" s="15" t="n"/>
      <c r="I44" s="15" t="n"/>
      <c r="J44" s="16" t="n"/>
      <c r="K44" s="16" t="n"/>
      <c r="L44" s="16" t="n"/>
      <c r="M44" s="17" t="n"/>
      <c r="N44" s="17" t="n"/>
      <c r="O44" s="17" t="n"/>
      <c r="P44" s="18">
        <f>IF(OR(B44="",L44="",N44=""),"",L44+M44-O44-N44)</f>
        <v/>
      </c>
      <c r="Q44" s="16" t="n"/>
      <c r="R44" s="19">
        <f>IF(P44="","",IF(ISNUMBER(Q44),P44-Q44,IF(Q44="n/a","",P44-$C$5)))</f>
        <v/>
      </c>
      <c r="S44" s="16" t="n"/>
      <c r="T44" s="15" t="n"/>
      <c r="U44" s="16" t="n"/>
      <c r="V44" s="16" t="n"/>
      <c r="W44" s="19">
        <f>IF(OR(L44="",AND(U44="",V44="")),"",(L44+M44-O44)-IF(V44&lt;&gt;"",V44,U44))</f>
        <v/>
      </c>
      <c r="X44" s="15" t="n"/>
      <c r="Y44" s="16" t="n"/>
      <c r="Z44" s="16" t="n"/>
      <c r="AA44" s="17" t="n"/>
      <c r="AB44" s="18">
        <f>IF(OR(Z44="",AA44=""),"",EDATE(Z44,AA44))</f>
        <v/>
      </c>
      <c r="AC44" s="19">
        <f>IF(OR(AB44="",$C$9=""),"",AB44-$C$9)</f>
        <v/>
      </c>
      <c r="AD44" s="20">
        <f>IF(OR(B44="",J44=""),"",IF(K44="",IF($C$5&gt;J44,"Overdue","Awaited"),IF(K44&gt;J44,"Received late","Received")))</f>
        <v/>
      </c>
      <c r="AE44" s="20">
        <f>IF(B44="","",IF(Y44&lt;&gt;"","Installing / installed",IF(V44&lt;&gt;"","At yard",IF(Q44="n/a","No order needed",IF(NOT(ISNUMBER(Q44)),IF(P44="","Lead time not set",IF($C$5&gt;P44,"ORDER OVERDUE",IF(P44-$C$5&lt;=$C$8,"Order due","Not yet ordered"))),IF(U44="","On order, no delivery date",IF(U44&gt;L44+M44-O44,"Delivery threatens float",IF(U44&gt;L44-O44,"Late vs plan, within float","On order"))))))))</f>
        <v/>
      </c>
      <c r="AF44" s="15" t="n"/>
    </row>
    <row r="45" ht="30" customHeight="1">
      <c r="A45" s="15" t="n"/>
      <c r="B45" s="15" t="n"/>
      <c r="C45" s="15" t="n"/>
      <c r="D45" s="15" t="n"/>
      <c r="E45" s="15" t="n"/>
      <c r="F45" s="15" t="n"/>
      <c r="G45" s="15" t="n"/>
      <c r="H45" s="15" t="n"/>
      <c r="I45" s="15" t="n"/>
      <c r="J45" s="16" t="n"/>
      <c r="K45" s="16" t="n"/>
      <c r="L45" s="16" t="n"/>
      <c r="M45" s="17" t="n"/>
      <c r="N45" s="17" t="n"/>
      <c r="O45" s="17" t="n"/>
      <c r="P45" s="18">
        <f>IF(OR(B45="",L45="",N45=""),"",L45+M45-O45-N45)</f>
        <v/>
      </c>
      <c r="Q45" s="16" t="n"/>
      <c r="R45" s="19">
        <f>IF(P45="","",IF(ISNUMBER(Q45),P45-Q45,IF(Q45="n/a","",P45-$C$5)))</f>
        <v/>
      </c>
      <c r="S45" s="16" t="n"/>
      <c r="T45" s="15" t="n"/>
      <c r="U45" s="16" t="n"/>
      <c r="V45" s="16" t="n"/>
      <c r="W45" s="19">
        <f>IF(OR(L45="",AND(U45="",V45="")),"",(L45+M45-O45)-IF(V45&lt;&gt;"",V45,U45))</f>
        <v/>
      </c>
      <c r="X45" s="15" t="n"/>
      <c r="Y45" s="16" t="n"/>
      <c r="Z45" s="16" t="n"/>
      <c r="AA45" s="17" t="n"/>
      <c r="AB45" s="18">
        <f>IF(OR(Z45="",AA45=""),"",EDATE(Z45,AA45))</f>
        <v/>
      </c>
      <c r="AC45" s="19">
        <f>IF(OR(AB45="",$C$9=""),"",AB45-$C$9)</f>
        <v/>
      </c>
      <c r="AD45" s="20">
        <f>IF(OR(B45="",J45=""),"",IF(K45="",IF($C$5&gt;J45,"Overdue","Awaited"),IF(K45&gt;J45,"Received late","Received")))</f>
        <v/>
      </c>
      <c r="AE45" s="20">
        <f>IF(B45="","",IF(Y45&lt;&gt;"","Installing / installed",IF(V45&lt;&gt;"","At yard",IF(Q45="n/a","No order needed",IF(NOT(ISNUMBER(Q45)),IF(P45="","Lead time not set",IF($C$5&gt;P45,"ORDER OVERDUE",IF(P45-$C$5&lt;=$C$8,"Order due","Not yet ordered"))),IF(U45="","On order, no delivery date",IF(U45&gt;L45+M45-O45,"Delivery threatens float",IF(U45&gt;L45-O45,"Late vs plan, within float","On order"))))))))</f>
        <v/>
      </c>
      <c r="AF45" s="15" t="n"/>
    </row>
    <row r="46" ht="30" customHeight="1">
      <c r="A46" s="15" t="n"/>
      <c r="B46" s="15" t="n"/>
      <c r="C46" s="15" t="n"/>
      <c r="D46" s="15" t="n"/>
      <c r="E46" s="15" t="n"/>
      <c r="F46" s="15" t="n"/>
      <c r="G46" s="15" t="n"/>
      <c r="H46" s="15" t="n"/>
      <c r="I46" s="15" t="n"/>
      <c r="J46" s="16" t="n"/>
      <c r="K46" s="16" t="n"/>
      <c r="L46" s="16" t="n"/>
      <c r="M46" s="17" t="n"/>
      <c r="N46" s="17" t="n"/>
      <c r="O46" s="17" t="n"/>
      <c r="P46" s="18">
        <f>IF(OR(B46="",L46="",N46=""),"",L46+M46-O46-N46)</f>
        <v/>
      </c>
      <c r="Q46" s="16" t="n"/>
      <c r="R46" s="19">
        <f>IF(P46="","",IF(ISNUMBER(Q46),P46-Q46,IF(Q46="n/a","",P46-$C$5)))</f>
        <v/>
      </c>
      <c r="S46" s="16" t="n"/>
      <c r="T46" s="15" t="n"/>
      <c r="U46" s="16" t="n"/>
      <c r="V46" s="16" t="n"/>
      <c r="W46" s="19">
        <f>IF(OR(L46="",AND(U46="",V46="")),"",(L46+M46-O46)-IF(V46&lt;&gt;"",V46,U46))</f>
        <v/>
      </c>
      <c r="X46" s="15" t="n"/>
      <c r="Y46" s="16" t="n"/>
      <c r="Z46" s="16" t="n"/>
      <c r="AA46" s="17" t="n"/>
      <c r="AB46" s="18">
        <f>IF(OR(Z46="",AA46=""),"",EDATE(Z46,AA46))</f>
        <v/>
      </c>
      <c r="AC46" s="19">
        <f>IF(OR(AB46="",$C$9=""),"",AB46-$C$9)</f>
        <v/>
      </c>
      <c r="AD46" s="20">
        <f>IF(OR(B46="",J46=""),"",IF(K46="",IF($C$5&gt;J46,"Overdue","Awaited"),IF(K46&gt;J46,"Received late","Received")))</f>
        <v/>
      </c>
      <c r="AE46" s="20">
        <f>IF(B46="","",IF(Y46&lt;&gt;"","Installing / installed",IF(V46&lt;&gt;"","At yard",IF(Q46="n/a","No order needed",IF(NOT(ISNUMBER(Q46)),IF(P46="","Lead time not set",IF($C$5&gt;P46,"ORDER OVERDUE",IF(P46-$C$5&lt;=$C$8,"Order due","Not yet ordered"))),IF(U46="","On order, no delivery date",IF(U46&gt;L46+M46-O46,"Delivery threatens float",IF(U46&gt;L46-O46,"Late vs plan, within float","On order"))))))))</f>
        <v/>
      </c>
      <c r="AF46" s="15" t="n"/>
    </row>
    <row r="47" ht="30" customHeight="1">
      <c r="A47" s="15" t="n"/>
      <c r="B47" s="15" t="n"/>
      <c r="C47" s="15" t="n"/>
      <c r="D47" s="15" t="n"/>
      <c r="E47" s="15" t="n"/>
      <c r="F47" s="15" t="n"/>
      <c r="G47" s="15" t="n"/>
      <c r="H47" s="15" t="n"/>
      <c r="I47" s="15" t="n"/>
      <c r="J47" s="16" t="n"/>
      <c r="K47" s="16" t="n"/>
      <c r="L47" s="16" t="n"/>
      <c r="M47" s="17" t="n"/>
      <c r="N47" s="17" t="n"/>
      <c r="O47" s="17" t="n"/>
      <c r="P47" s="18">
        <f>IF(OR(B47="",L47="",N47=""),"",L47+M47-O47-N47)</f>
        <v/>
      </c>
      <c r="Q47" s="16" t="n"/>
      <c r="R47" s="19">
        <f>IF(P47="","",IF(ISNUMBER(Q47),P47-Q47,IF(Q47="n/a","",P47-$C$5)))</f>
        <v/>
      </c>
      <c r="S47" s="16" t="n"/>
      <c r="T47" s="15" t="n"/>
      <c r="U47" s="16" t="n"/>
      <c r="V47" s="16" t="n"/>
      <c r="W47" s="19">
        <f>IF(OR(L47="",AND(U47="",V47="")),"",(L47+M47-O47)-IF(V47&lt;&gt;"",V47,U47))</f>
        <v/>
      </c>
      <c r="X47" s="15" t="n"/>
      <c r="Y47" s="16" t="n"/>
      <c r="Z47" s="16" t="n"/>
      <c r="AA47" s="17" t="n"/>
      <c r="AB47" s="18">
        <f>IF(OR(Z47="",AA47=""),"",EDATE(Z47,AA47))</f>
        <v/>
      </c>
      <c r="AC47" s="19">
        <f>IF(OR(AB47="",$C$9=""),"",AB47-$C$9)</f>
        <v/>
      </c>
      <c r="AD47" s="20">
        <f>IF(OR(B47="",J47=""),"",IF(K47="",IF($C$5&gt;J47,"Overdue","Awaited"),IF(K47&gt;J47,"Received late","Received")))</f>
        <v/>
      </c>
      <c r="AE47" s="20">
        <f>IF(B47="","",IF(Y47&lt;&gt;"","Installing / installed",IF(V47&lt;&gt;"","At yard",IF(Q47="n/a","No order needed",IF(NOT(ISNUMBER(Q47)),IF(P47="","Lead time not set",IF($C$5&gt;P47,"ORDER OVERDUE",IF(P47-$C$5&lt;=$C$8,"Order due","Not yet ordered"))),IF(U47="","On order, no delivery date",IF(U47&gt;L47+M47-O47,"Delivery threatens float",IF(U47&gt;L47-O47,"Late vs plan, within float","On order"))))))))</f>
        <v/>
      </c>
      <c r="AF47" s="15" t="n"/>
    </row>
    <row r="48" ht="30" customHeight="1">
      <c r="A48" s="15" t="n"/>
      <c r="B48" s="15" t="n"/>
      <c r="C48" s="15" t="n"/>
      <c r="D48" s="15" t="n"/>
      <c r="E48" s="15" t="n"/>
      <c r="F48" s="15" t="n"/>
      <c r="G48" s="15" t="n"/>
      <c r="H48" s="15" t="n"/>
      <c r="I48" s="15" t="n"/>
      <c r="J48" s="16" t="n"/>
      <c r="K48" s="16" t="n"/>
      <c r="L48" s="16" t="n"/>
      <c r="M48" s="17" t="n"/>
      <c r="N48" s="17" t="n"/>
      <c r="O48" s="17" t="n"/>
      <c r="P48" s="18">
        <f>IF(OR(B48="",L48="",N48=""),"",L48+M48-O48-N48)</f>
        <v/>
      </c>
      <c r="Q48" s="16" t="n"/>
      <c r="R48" s="19">
        <f>IF(P48="","",IF(ISNUMBER(Q48),P48-Q48,IF(Q48="n/a","",P48-$C$5)))</f>
        <v/>
      </c>
      <c r="S48" s="16" t="n"/>
      <c r="T48" s="15" t="n"/>
      <c r="U48" s="16" t="n"/>
      <c r="V48" s="16" t="n"/>
      <c r="W48" s="19">
        <f>IF(OR(L48="",AND(U48="",V48="")),"",(L48+M48-O48)-IF(V48&lt;&gt;"",V48,U48))</f>
        <v/>
      </c>
      <c r="X48" s="15" t="n"/>
      <c r="Y48" s="16" t="n"/>
      <c r="Z48" s="16" t="n"/>
      <c r="AA48" s="17" t="n"/>
      <c r="AB48" s="18">
        <f>IF(OR(Z48="",AA48=""),"",EDATE(Z48,AA48))</f>
        <v/>
      </c>
      <c r="AC48" s="19">
        <f>IF(OR(AB48="",$C$9=""),"",AB48-$C$9)</f>
        <v/>
      </c>
      <c r="AD48" s="20">
        <f>IF(OR(B48="",J48=""),"",IF(K48="",IF($C$5&gt;J48,"Overdue","Awaited"),IF(K48&gt;J48,"Received late","Received")))</f>
        <v/>
      </c>
      <c r="AE48" s="20">
        <f>IF(B48="","",IF(Y48&lt;&gt;"","Installing / installed",IF(V48&lt;&gt;"","At yard",IF(Q48="n/a","No order needed",IF(NOT(ISNUMBER(Q48)),IF(P48="","Lead time not set",IF($C$5&gt;P48,"ORDER OVERDUE",IF(P48-$C$5&lt;=$C$8,"Order due","Not yet ordered"))),IF(U48="","On order, no delivery date",IF(U48&gt;L48+M48-O48,"Delivery threatens float",IF(U48&gt;L48-O48,"Late vs plan, within float","On order"))))))))</f>
        <v/>
      </c>
      <c r="AF48" s="15" t="n"/>
    </row>
    <row r="49" ht="30" customHeight="1">
      <c r="A49" s="15" t="n"/>
      <c r="B49" s="15" t="n"/>
      <c r="C49" s="15" t="n"/>
      <c r="D49" s="15" t="n"/>
      <c r="E49" s="15" t="n"/>
      <c r="F49" s="15" t="n"/>
      <c r="G49" s="15" t="n"/>
      <c r="H49" s="15" t="n"/>
      <c r="I49" s="15" t="n"/>
      <c r="J49" s="16" t="n"/>
      <c r="K49" s="16" t="n"/>
      <c r="L49" s="16" t="n"/>
      <c r="M49" s="17" t="n"/>
      <c r="N49" s="17" t="n"/>
      <c r="O49" s="17" t="n"/>
      <c r="P49" s="18">
        <f>IF(OR(B49="",L49="",N49=""),"",L49+M49-O49-N49)</f>
        <v/>
      </c>
      <c r="Q49" s="16" t="n"/>
      <c r="R49" s="19">
        <f>IF(P49="","",IF(ISNUMBER(Q49),P49-Q49,IF(Q49="n/a","",P49-$C$5)))</f>
        <v/>
      </c>
      <c r="S49" s="16" t="n"/>
      <c r="T49" s="15" t="n"/>
      <c r="U49" s="16" t="n"/>
      <c r="V49" s="16" t="n"/>
      <c r="W49" s="19">
        <f>IF(OR(L49="",AND(U49="",V49="")),"",(L49+M49-O49)-IF(V49&lt;&gt;"",V49,U49))</f>
        <v/>
      </c>
      <c r="X49" s="15" t="n"/>
      <c r="Y49" s="16" t="n"/>
      <c r="Z49" s="16" t="n"/>
      <c r="AA49" s="17" t="n"/>
      <c r="AB49" s="18">
        <f>IF(OR(Z49="",AA49=""),"",EDATE(Z49,AA49))</f>
        <v/>
      </c>
      <c r="AC49" s="19">
        <f>IF(OR(AB49="",$C$9=""),"",AB49-$C$9)</f>
        <v/>
      </c>
      <c r="AD49" s="20">
        <f>IF(OR(B49="",J49=""),"",IF(K49="",IF($C$5&gt;J49,"Overdue","Awaited"),IF(K49&gt;J49,"Received late","Received")))</f>
        <v/>
      </c>
      <c r="AE49" s="20">
        <f>IF(B49="","",IF(Y49&lt;&gt;"","Installing / installed",IF(V49&lt;&gt;"","At yard",IF(Q49="n/a","No order needed",IF(NOT(ISNUMBER(Q49)),IF(P49="","Lead time not set",IF($C$5&gt;P49,"ORDER OVERDUE",IF(P49-$C$5&lt;=$C$8,"Order due","Not yet ordered"))),IF(U49="","On order, no delivery date",IF(U49&gt;L49+M49-O49,"Delivery threatens float",IF(U49&gt;L49-O49,"Late vs plan, within float","On order"))))))))</f>
        <v/>
      </c>
      <c r="AF49" s="15" t="n"/>
    </row>
    <row r="50" ht="30" customHeight="1">
      <c r="A50" s="15" t="n"/>
      <c r="B50" s="15" t="n"/>
      <c r="C50" s="15" t="n"/>
      <c r="D50" s="15" t="n"/>
      <c r="E50" s="15" t="n"/>
      <c r="F50" s="15" t="n"/>
      <c r="G50" s="15" t="n"/>
      <c r="H50" s="15" t="n"/>
      <c r="I50" s="15" t="n"/>
      <c r="J50" s="16" t="n"/>
      <c r="K50" s="16" t="n"/>
      <c r="L50" s="16" t="n"/>
      <c r="M50" s="17" t="n"/>
      <c r="N50" s="17" t="n"/>
      <c r="O50" s="17" t="n"/>
      <c r="P50" s="18">
        <f>IF(OR(B50="",L50="",N50=""),"",L50+M50-O50-N50)</f>
        <v/>
      </c>
      <c r="Q50" s="16" t="n"/>
      <c r="R50" s="19">
        <f>IF(P50="","",IF(ISNUMBER(Q50),P50-Q50,IF(Q50="n/a","",P50-$C$5)))</f>
        <v/>
      </c>
      <c r="S50" s="16" t="n"/>
      <c r="T50" s="15" t="n"/>
      <c r="U50" s="16" t="n"/>
      <c r="V50" s="16" t="n"/>
      <c r="W50" s="19">
        <f>IF(OR(L50="",AND(U50="",V50="")),"",(L50+M50-O50)-IF(V50&lt;&gt;"",V50,U50))</f>
        <v/>
      </c>
      <c r="X50" s="15" t="n"/>
      <c r="Y50" s="16" t="n"/>
      <c r="Z50" s="16" t="n"/>
      <c r="AA50" s="17" t="n"/>
      <c r="AB50" s="18">
        <f>IF(OR(Z50="",AA50=""),"",EDATE(Z50,AA50))</f>
        <v/>
      </c>
      <c r="AC50" s="19">
        <f>IF(OR(AB50="",$C$9=""),"",AB50-$C$9)</f>
        <v/>
      </c>
      <c r="AD50" s="20">
        <f>IF(OR(B50="",J50=""),"",IF(K50="",IF($C$5&gt;J50,"Overdue","Awaited"),IF(K50&gt;J50,"Received late","Received")))</f>
        <v/>
      </c>
      <c r="AE50" s="20">
        <f>IF(B50="","",IF(Y50&lt;&gt;"","Installing / installed",IF(V50&lt;&gt;"","At yard",IF(Q50="n/a","No order needed",IF(NOT(ISNUMBER(Q50)),IF(P50="","Lead time not set",IF($C$5&gt;P50,"ORDER OVERDUE",IF(P50-$C$5&lt;=$C$8,"Order due","Not yet ordered"))),IF(U50="","On order, no delivery date",IF(U50&gt;L50+M50-O50,"Delivery threatens float",IF(U50&gt;L50-O50,"Late vs plan, within float","On order"))))))))</f>
        <v/>
      </c>
      <c r="AF50" s="15" t="n"/>
    </row>
    <row r="51" ht="30" customHeight="1">
      <c r="A51" s="15" t="n"/>
      <c r="B51" s="15" t="n"/>
      <c r="C51" s="15" t="n"/>
      <c r="D51" s="15" t="n"/>
      <c r="E51" s="15" t="n"/>
      <c r="F51" s="15" t="n"/>
      <c r="G51" s="15" t="n"/>
      <c r="H51" s="15" t="n"/>
      <c r="I51" s="15" t="n"/>
      <c r="J51" s="16" t="n"/>
      <c r="K51" s="16" t="n"/>
      <c r="L51" s="16" t="n"/>
      <c r="M51" s="17" t="n"/>
      <c r="N51" s="17" t="n"/>
      <c r="O51" s="17" t="n"/>
      <c r="P51" s="18">
        <f>IF(OR(B51="",L51="",N51=""),"",L51+M51-O51-N51)</f>
        <v/>
      </c>
      <c r="Q51" s="16" t="n"/>
      <c r="R51" s="19">
        <f>IF(P51="","",IF(ISNUMBER(Q51),P51-Q51,IF(Q51="n/a","",P51-$C$5)))</f>
        <v/>
      </c>
      <c r="S51" s="16" t="n"/>
      <c r="T51" s="15" t="n"/>
      <c r="U51" s="16" t="n"/>
      <c r="V51" s="16" t="n"/>
      <c r="W51" s="19">
        <f>IF(OR(L51="",AND(U51="",V51="")),"",(L51+M51-O51)-IF(V51&lt;&gt;"",V51,U51))</f>
        <v/>
      </c>
      <c r="X51" s="15" t="n"/>
      <c r="Y51" s="16" t="n"/>
      <c r="Z51" s="16" t="n"/>
      <c r="AA51" s="17" t="n"/>
      <c r="AB51" s="18">
        <f>IF(OR(Z51="",AA51=""),"",EDATE(Z51,AA51))</f>
        <v/>
      </c>
      <c r="AC51" s="19">
        <f>IF(OR(AB51="",$C$9=""),"",AB51-$C$9)</f>
        <v/>
      </c>
      <c r="AD51" s="20">
        <f>IF(OR(B51="",J51=""),"",IF(K51="",IF($C$5&gt;J51,"Overdue","Awaited"),IF(K51&gt;J51,"Received late","Received")))</f>
        <v/>
      </c>
      <c r="AE51" s="20">
        <f>IF(B51="","",IF(Y51&lt;&gt;"","Installing / installed",IF(V51&lt;&gt;"","At yard",IF(Q51="n/a","No order needed",IF(NOT(ISNUMBER(Q51)),IF(P51="","Lead time not set",IF($C$5&gt;P51,"ORDER OVERDUE",IF(P51-$C$5&lt;=$C$8,"Order due","Not yet ordered"))),IF(U51="","On order, no delivery date",IF(U51&gt;L51+M51-O51,"Delivery threatens float",IF(U51&gt;L51-O51,"Late vs plan, within float","On order"))))))))</f>
        <v/>
      </c>
      <c r="AF51" s="15" t="n"/>
    </row>
    <row r="52" ht="30" customHeight="1">
      <c r="A52" s="15" t="n"/>
      <c r="B52" s="15" t="n"/>
      <c r="C52" s="15" t="n"/>
      <c r="D52" s="15" t="n"/>
      <c r="E52" s="15" t="n"/>
      <c r="F52" s="15" t="n"/>
      <c r="G52" s="15" t="n"/>
      <c r="H52" s="15" t="n"/>
      <c r="I52" s="15" t="n"/>
      <c r="J52" s="16" t="n"/>
      <c r="K52" s="16" t="n"/>
      <c r="L52" s="16" t="n"/>
      <c r="M52" s="17" t="n"/>
      <c r="N52" s="17" t="n"/>
      <c r="O52" s="17" t="n"/>
      <c r="P52" s="18">
        <f>IF(OR(B52="",L52="",N52=""),"",L52+M52-O52-N52)</f>
        <v/>
      </c>
      <c r="Q52" s="16" t="n"/>
      <c r="R52" s="19">
        <f>IF(P52="","",IF(ISNUMBER(Q52),P52-Q52,IF(Q52="n/a","",P52-$C$5)))</f>
        <v/>
      </c>
      <c r="S52" s="16" t="n"/>
      <c r="T52" s="15" t="n"/>
      <c r="U52" s="16" t="n"/>
      <c r="V52" s="16" t="n"/>
      <c r="W52" s="19">
        <f>IF(OR(L52="",AND(U52="",V52="")),"",(L52+M52-O52)-IF(V52&lt;&gt;"",V52,U52))</f>
        <v/>
      </c>
      <c r="X52" s="15" t="n"/>
      <c r="Y52" s="16" t="n"/>
      <c r="Z52" s="16" t="n"/>
      <c r="AA52" s="17" t="n"/>
      <c r="AB52" s="18">
        <f>IF(OR(Z52="",AA52=""),"",EDATE(Z52,AA52))</f>
        <v/>
      </c>
      <c r="AC52" s="19">
        <f>IF(OR(AB52="",$C$9=""),"",AB52-$C$9)</f>
        <v/>
      </c>
      <c r="AD52" s="20">
        <f>IF(OR(B52="",J52=""),"",IF(K52="",IF($C$5&gt;J52,"Overdue","Awaited"),IF(K52&gt;J52,"Received late","Received")))</f>
        <v/>
      </c>
      <c r="AE52" s="20">
        <f>IF(B52="","",IF(Y52&lt;&gt;"","Installing / installed",IF(V52&lt;&gt;"","At yard",IF(Q52="n/a","No order needed",IF(NOT(ISNUMBER(Q52)),IF(P52="","Lead time not set",IF($C$5&gt;P52,"ORDER OVERDUE",IF(P52-$C$5&lt;=$C$8,"Order due","Not yet ordered"))),IF(U52="","On order, no delivery date",IF(U52&gt;L52+M52-O52,"Delivery threatens float",IF(U52&gt;L52-O52,"Late vs plan, within float","On order"))))))))</f>
        <v/>
      </c>
      <c r="AF52" s="15" t="n"/>
    </row>
    <row r="53" ht="30" customHeight="1">
      <c r="A53" s="15" t="n"/>
      <c r="B53" s="15" t="n"/>
      <c r="C53" s="15" t="n"/>
      <c r="D53" s="15" t="n"/>
      <c r="E53" s="15" t="n"/>
      <c r="F53" s="15" t="n"/>
      <c r="G53" s="15" t="n"/>
      <c r="H53" s="15" t="n"/>
      <c r="I53" s="15" t="n"/>
      <c r="J53" s="16" t="n"/>
      <c r="K53" s="16" t="n"/>
      <c r="L53" s="16" t="n"/>
      <c r="M53" s="17" t="n"/>
      <c r="N53" s="17" t="n"/>
      <c r="O53" s="17" t="n"/>
      <c r="P53" s="18">
        <f>IF(OR(B53="",L53="",N53=""),"",L53+M53-O53-N53)</f>
        <v/>
      </c>
      <c r="Q53" s="16" t="n"/>
      <c r="R53" s="19">
        <f>IF(P53="","",IF(ISNUMBER(Q53),P53-Q53,IF(Q53="n/a","",P53-$C$5)))</f>
        <v/>
      </c>
      <c r="S53" s="16" t="n"/>
      <c r="T53" s="15" t="n"/>
      <c r="U53" s="16" t="n"/>
      <c r="V53" s="16" t="n"/>
      <c r="W53" s="19">
        <f>IF(OR(L53="",AND(U53="",V53="")),"",(L53+M53-O53)-IF(V53&lt;&gt;"",V53,U53))</f>
        <v/>
      </c>
      <c r="X53" s="15" t="n"/>
      <c r="Y53" s="16" t="n"/>
      <c r="Z53" s="16" t="n"/>
      <c r="AA53" s="17" t="n"/>
      <c r="AB53" s="18">
        <f>IF(OR(Z53="",AA53=""),"",EDATE(Z53,AA53))</f>
        <v/>
      </c>
      <c r="AC53" s="19">
        <f>IF(OR(AB53="",$C$9=""),"",AB53-$C$9)</f>
        <v/>
      </c>
      <c r="AD53" s="20">
        <f>IF(OR(B53="",J53=""),"",IF(K53="",IF($C$5&gt;J53,"Overdue","Awaited"),IF(K53&gt;J53,"Received late","Received")))</f>
        <v/>
      </c>
      <c r="AE53" s="20">
        <f>IF(B53="","",IF(Y53&lt;&gt;"","Installing / installed",IF(V53&lt;&gt;"","At yard",IF(Q53="n/a","No order needed",IF(NOT(ISNUMBER(Q53)),IF(P53="","Lead time not set",IF($C$5&gt;P53,"ORDER OVERDUE",IF(P53-$C$5&lt;=$C$8,"Order due","Not yet ordered"))),IF(U53="","On order, no delivery date",IF(U53&gt;L53+M53-O53,"Delivery threatens float",IF(U53&gt;L53-O53,"Late vs plan, within float","On order"))))))))</f>
        <v/>
      </c>
      <c r="AF53" s="15" t="n"/>
    </row>
    <row r="54" ht="30" customHeight="1">
      <c r="A54" s="15" t="n"/>
      <c r="B54" s="15" t="n"/>
      <c r="C54" s="15" t="n"/>
      <c r="D54" s="15" t="n"/>
      <c r="E54" s="15" t="n"/>
      <c r="F54" s="15" t="n"/>
      <c r="G54" s="15" t="n"/>
      <c r="H54" s="15" t="n"/>
      <c r="I54" s="15" t="n"/>
      <c r="J54" s="16" t="n"/>
      <c r="K54" s="16" t="n"/>
      <c r="L54" s="16" t="n"/>
      <c r="M54" s="17" t="n"/>
      <c r="N54" s="17" t="n"/>
      <c r="O54" s="17" t="n"/>
      <c r="P54" s="18">
        <f>IF(OR(B54="",L54="",N54=""),"",L54+M54-O54-N54)</f>
        <v/>
      </c>
      <c r="Q54" s="16" t="n"/>
      <c r="R54" s="19">
        <f>IF(P54="","",IF(ISNUMBER(Q54),P54-Q54,IF(Q54="n/a","",P54-$C$5)))</f>
        <v/>
      </c>
      <c r="S54" s="16" t="n"/>
      <c r="T54" s="15" t="n"/>
      <c r="U54" s="16" t="n"/>
      <c r="V54" s="16" t="n"/>
      <c r="W54" s="19">
        <f>IF(OR(L54="",AND(U54="",V54="")),"",(L54+M54-O54)-IF(V54&lt;&gt;"",V54,U54))</f>
        <v/>
      </c>
      <c r="X54" s="15" t="n"/>
      <c r="Y54" s="16" t="n"/>
      <c r="Z54" s="16" t="n"/>
      <c r="AA54" s="17" t="n"/>
      <c r="AB54" s="18">
        <f>IF(OR(Z54="",AA54=""),"",EDATE(Z54,AA54))</f>
        <v/>
      </c>
      <c r="AC54" s="19">
        <f>IF(OR(AB54="",$C$9=""),"",AB54-$C$9)</f>
        <v/>
      </c>
      <c r="AD54" s="20">
        <f>IF(OR(B54="",J54=""),"",IF(K54="",IF($C$5&gt;J54,"Overdue","Awaited"),IF(K54&gt;J54,"Received late","Received")))</f>
        <v/>
      </c>
      <c r="AE54" s="20">
        <f>IF(B54="","",IF(Y54&lt;&gt;"","Installing / installed",IF(V54&lt;&gt;"","At yard",IF(Q54="n/a","No order needed",IF(NOT(ISNUMBER(Q54)),IF(P54="","Lead time not set",IF($C$5&gt;P54,"ORDER OVERDUE",IF(P54-$C$5&lt;=$C$8,"Order due","Not yet ordered"))),IF(U54="","On order, no delivery date",IF(U54&gt;L54+M54-O54,"Delivery threatens float",IF(U54&gt;L54-O54,"Late vs plan, within float","On order"))))))))</f>
        <v/>
      </c>
      <c r="AF54" s="15" t="n"/>
    </row>
    <row r="55" ht="30" customHeight="1">
      <c r="A55" s="15" t="n"/>
      <c r="B55" s="15" t="n"/>
      <c r="C55" s="15" t="n"/>
      <c r="D55" s="15" t="n"/>
      <c r="E55" s="15" t="n"/>
      <c r="F55" s="15" t="n"/>
      <c r="G55" s="15" t="n"/>
      <c r="H55" s="15" t="n"/>
      <c r="I55" s="15" t="n"/>
      <c r="J55" s="16" t="n"/>
      <c r="K55" s="16" t="n"/>
      <c r="L55" s="16" t="n"/>
      <c r="M55" s="17" t="n"/>
      <c r="N55" s="17" t="n"/>
      <c r="O55" s="17" t="n"/>
      <c r="P55" s="18">
        <f>IF(OR(B55="",L55="",N55=""),"",L55+M55-O55-N55)</f>
        <v/>
      </c>
      <c r="Q55" s="16" t="n"/>
      <c r="R55" s="19">
        <f>IF(P55="","",IF(ISNUMBER(Q55),P55-Q55,IF(Q55="n/a","",P55-$C$5)))</f>
        <v/>
      </c>
      <c r="S55" s="16" t="n"/>
      <c r="T55" s="15" t="n"/>
      <c r="U55" s="16" t="n"/>
      <c r="V55" s="16" t="n"/>
      <c r="W55" s="19">
        <f>IF(OR(L55="",AND(U55="",V55="")),"",(L55+M55-O55)-IF(V55&lt;&gt;"",V55,U55))</f>
        <v/>
      </c>
      <c r="X55" s="15" t="n"/>
      <c r="Y55" s="16" t="n"/>
      <c r="Z55" s="16" t="n"/>
      <c r="AA55" s="17" t="n"/>
      <c r="AB55" s="18">
        <f>IF(OR(Z55="",AA55=""),"",EDATE(Z55,AA55))</f>
        <v/>
      </c>
      <c r="AC55" s="19">
        <f>IF(OR(AB55="",$C$9=""),"",AB55-$C$9)</f>
        <v/>
      </c>
      <c r="AD55" s="20">
        <f>IF(OR(B55="",J55=""),"",IF(K55="",IF($C$5&gt;J55,"Overdue","Awaited"),IF(K55&gt;J55,"Received late","Received")))</f>
        <v/>
      </c>
      <c r="AE55" s="20">
        <f>IF(B55="","",IF(Y55&lt;&gt;"","Installing / installed",IF(V55&lt;&gt;"","At yard",IF(Q55="n/a","No order needed",IF(NOT(ISNUMBER(Q55)),IF(P55="","Lead time not set",IF($C$5&gt;P55,"ORDER OVERDUE",IF(P55-$C$5&lt;=$C$8,"Order due","Not yet ordered"))),IF(U55="","On order, no delivery date",IF(U55&gt;L55+M55-O55,"Delivery threatens float",IF(U55&gt;L55-O55,"Late vs plan, within float","On order"))))))))</f>
        <v/>
      </c>
      <c r="AF55" s="15" t="n"/>
    </row>
    <row r="56" ht="30" customHeight="1">
      <c r="A56" s="15" t="n"/>
      <c r="B56" s="15" t="n"/>
      <c r="C56" s="15" t="n"/>
      <c r="D56" s="15" t="n"/>
      <c r="E56" s="15" t="n"/>
      <c r="F56" s="15" t="n"/>
      <c r="G56" s="15" t="n"/>
      <c r="H56" s="15" t="n"/>
      <c r="I56" s="15" t="n"/>
      <c r="J56" s="16" t="n"/>
      <c r="K56" s="16" t="n"/>
      <c r="L56" s="16" t="n"/>
      <c r="M56" s="17" t="n"/>
      <c r="N56" s="17" t="n"/>
      <c r="O56" s="17" t="n"/>
      <c r="P56" s="18">
        <f>IF(OR(B56="",L56="",N56=""),"",L56+M56-O56-N56)</f>
        <v/>
      </c>
      <c r="Q56" s="16" t="n"/>
      <c r="R56" s="19">
        <f>IF(P56="","",IF(ISNUMBER(Q56),P56-Q56,IF(Q56="n/a","",P56-$C$5)))</f>
        <v/>
      </c>
      <c r="S56" s="16" t="n"/>
      <c r="T56" s="15" t="n"/>
      <c r="U56" s="16" t="n"/>
      <c r="V56" s="16" t="n"/>
      <c r="W56" s="19">
        <f>IF(OR(L56="",AND(U56="",V56="")),"",(L56+M56-O56)-IF(V56&lt;&gt;"",V56,U56))</f>
        <v/>
      </c>
      <c r="X56" s="15" t="n"/>
      <c r="Y56" s="16" t="n"/>
      <c r="Z56" s="16" t="n"/>
      <c r="AA56" s="17" t="n"/>
      <c r="AB56" s="18">
        <f>IF(OR(Z56="",AA56=""),"",EDATE(Z56,AA56))</f>
        <v/>
      </c>
      <c r="AC56" s="19">
        <f>IF(OR(AB56="",$C$9=""),"",AB56-$C$9)</f>
        <v/>
      </c>
      <c r="AD56" s="20">
        <f>IF(OR(B56="",J56=""),"",IF(K56="",IF($C$5&gt;J56,"Overdue","Awaited"),IF(K56&gt;J56,"Received late","Received")))</f>
        <v/>
      </c>
      <c r="AE56" s="20">
        <f>IF(B56="","",IF(Y56&lt;&gt;"","Installing / installed",IF(V56&lt;&gt;"","At yard",IF(Q56="n/a","No order needed",IF(NOT(ISNUMBER(Q56)),IF(P56="","Lead time not set",IF($C$5&gt;P56,"ORDER OVERDUE",IF(P56-$C$5&lt;=$C$8,"Order due","Not yet ordered"))),IF(U56="","On order, no delivery date",IF(U56&gt;L56+M56-O56,"Delivery threatens float",IF(U56&gt;L56-O56,"Late vs plan, within float","On order"))))))))</f>
        <v/>
      </c>
      <c r="AF56" s="15" t="n"/>
    </row>
    <row r="57" ht="30" customHeight="1">
      <c r="A57" s="15" t="n"/>
      <c r="B57" s="15" t="n"/>
      <c r="C57" s="15" t="n"/>
      <c r="D57" s="15" t="n"/>
      <c r="E57" s="15" t="n"/>
      <c r="F57" s="15" t="n"/>
      <c r="G57" s="15" t="n"/>
      <c r="H57" s="15" t="n"/>
      <c r="I57" s="15" t="n"/>
      <c r="J57" s="16" t="n"/>
      <c r="K57" s="16" t="n"/>
      <c r="L57" s="16" t="n"/>
      <c r="M57" s="17" t="n"/>
      <c r="N57" s="17" t="n"/>
      <c r="O57" s="17" t="n"/>
      <c r="P57" s="18">
        <f>IF(OR(B57="",L57="",N57=""),"",L57+M57-O57-N57)</f>
        <v/>
      </c>
      <c r="Q57" s="16" t="n"/>
      <c r="R57" s="19">
        <f>IF(P57="","",IF(ISNUMBER(Q57),P57-Q57,IF(Q57="n/a","",P57-$C$5)))</f>
        <v/>
      </c>
      <c r="S57" s="16" t="n"/>
      <c r="T57" s="15" t="n"/>
      <c r="U57" s="16" t="n"/>
      <c r="V57" s="16" t="n"/>
      <c r="W57" s="19">
        <f>IF(OR(L57="",AND(U57="",V57="")),"",(L57+M57-O57)-IF(V57&lt;&gt;"",V57,U57))</f>
        <v/>
      </c>
      <c r="X57" s="15" t="n"/>
      <c r="Y57" s="16" t="n"/>
      <c r="Z57" s="16" t="n"/>
      <c r="AA57" s="17" t="n"/>
      <c r="AB57" s="18">
        <f>IF(OR(Z57="",AA57=""),"",EDATE(Z57,AA57))</f>
        <v/>
      </c>
      <c r="AC57" s="19">
        <f>IF(OR(AB57="",$C$9=""),"",AB57-$C$9)</f>
        <v/>
      </c>
      <c r="AD57" s="20">
        <f>IF(OR(B57="",J57=""),"",IF(K57="",IF($C$5&gt;J57,"Overdue","Awaited"),IF(K57&gt;J57,"Received late","Received")))</f>
        <v/>
      </c>
      <c r="AE57" s="20">
        <f>IF(B57="","",IF(Y57&lt;&gt;"","Installing / installed",IF(V57&lt;&gt;"","At yard",IF(Q57="n/a","No order needed",IF(NOT(ISNUMBER(Q57)),IF(P57="","Lead time not set",IF($C$5&gt;P57,"ORDER OVERDUE",IF(P57-$C$5&lt;=$C$8,"Order due","Not yet ordered"))),IF(U57="","On order, no delivery date",IF(U57&gt;L57+M57-O57,"Delivery threatens float",IF(U57&gt;L57-O57,"Late vs plan, within float","On order"))))))))</f>
        <v/>
      </c>
      <c r="AF57" s="15" t="n"/>
    </row>
    <row r="58" ht="30" customHeight="1">
      <c r="A58" s="15" t="n"/>
      <c r="B58" s="15" t="n"/>
      <c r="C58" s="15" t="n"/>
      <c r="D58" s="15" t="n"/>
      <c r="E58" s="15" t="n"/>
      <c r="F58" s="15" t="n"/>
      <c r="G58" s="15" t="n"/>
      <c r="H58" s="15" t="n"/>
      <c r="I58" s="15" t="n"/>
      <c r="J58" s="16" t="n"/>
      <c r="K58" s="16" t="n"/>
      <c r="L58" s="16" t="n"/>
      <c r="M58" s="17" t="n"/>
      <c r="N58" s="17" t="n"/>
      <c r="O58" s="17" t="n"/>
      <c r="P58" s="18">
        <f>IF(OR(B58="",L58="",N58=""),"",L58+M58-O58-N58)</f>
        <v/>
      </c>
      <c r="Q58" s="16" t="n"/>
      <c r="R58" s="19">
        <f>IF(P58="","",IF(ISNUMBER(Q58),P58-Q58,IF(Q58="n/a","",P58-$C$5)))</f>
        <v/>
      </c>
      <c r="S58" s="16" t="n"/>
      <c r="T58" s="15" t="n"/>
      <c r="U58" s="16" t="n"/>
      <c r="V58" s="16" t="n"/>
      <c r="W58" s="19">
        <f>IF(OR(L58="",AND(U58="",V58="")),"",(L58+M58-O58)-IF(V58&lt;&gt;"",V58,U58))</f>
        <v/>
      </c>
      <c r="X58" s="15" t="n"/>
      <c r="Y58" s="16" t="n"/>
      <c r="Z58" s="16" t="n"/>
      <c r="AA58" s="17" t="n"/>
      <c r="AB58" s="18">
        <f>IF(OR(Z58="",AA58=""),"",EDATE(Z58,AA58))</f>
        <v/>
      </c>
      <c r="AC58" s="19">
        <f>IF(OR(AB58="",$C$9=""),"",AB58-$C$9)</f>
        <v/>
      </c>
      <c r="AD58" s="20">
        <f>IF(OR(B58="",J58=""),"",IF(K58="",IF($C$5&gt;J58,"Overdue","Awaited"),IF(K58&gt;J58,"Received late","Received")))</f>
        <v/>
      </c>
      <c r="AE58" s="20">
        <f>IF(B58="","",IF(Y58&lt;&gt;"","Installing / installed",IF(V58&lt;&gt;"","At yard",IF(Q58="n/a","No order needed",IF(NOT(ISNUMBER(Q58)),IF(P58="","Lead time not set",IF($C$5&gt;P58,"ORDER OVERDUE",IF(P58-$C$5&lt;=$C$8,"Order due","Not yet ordered"))),IF(U58="","On order, no delivery date",IF(U58&gt;L58+M58-O58,"Delivery threatens float",IF(U58&gt;L58-O58,"Late vs plan, within float","On order"))))))))</f>
        <v/>
      </c>
      <c r="AF58" s="15" t="n"/>
    </row>
    <row r="59" ht="30" customHeight="1">
      <c r="A59" s="15" t="n"/>
      <c r="B59" s="15" t="n"/>
      <c r="C59" s="15" t="n"/>
      <c r="D59" s="15" t="n"/>
      <c r="E59" s="15" t="n"/>
      <c r="F59" s="15" t="n"/>
      <c r="G59" s="15" t="n"/>
      <c r="H59" s="15" t="n"/>
      <c r="I59" s="15" t="n"/>
      <c r="J59" s="16" t="n"/>
      <c r="K59" s="16" t="n"/>
      <c r="L59" s="16" t="n"/>
      <c r="M59" s="17" t="n"/>
      <c r="N59" s="17" t="n"/>
      <c r="O59" s="17" t="n"/>
      <c r="P59" s="18">
        <f>IF(OR(B59="",L59="",N59=""),"",L59+M59-O59-N59)</f>
        <v/>
      </c>
      <c r="Q59" s="16" t="n"/>
      <c r="R59" s="19">
        <f>IF(P59="","",IF(ISNUMBER(Q59),P59-Q59,IF(Q59="n/a","",P59-$C$5)))</f>
        <v/>
      </c>
      <c r="S59" s="16" t="n"/>
      <c r="T59" s="15" t="n"/>
      <c r="U59" s="16" t="n"/>
      <c r="V59" s="16" t="n"/>
      <c r="W59" s="19">
        <f>IF(OR(L59="",AND(U59="",V59="")),"",(L59+M59-O59)-IF(V59&lt;&gt;"",V59,U59))</f>
        <v/>
      </c>
      <c r="X59" s="15" t="n"/>
      <c r="Y59" s="16" t="n"/>
      <c r="Z59" s="16" t="n"/>
      <c r="AA59" s="17" t="n"/>
      <c r="AB59" s="18">
        <f>IF(OR(Z59="",AA59=""),"",EDATE(Z59,AA59))</f>
        <v/>
      </c>
      <c r="AC59" s="19">
        <f>IF(OR(AB59="",$C$9=""),"",AB59-$C$9)</f>
        <v/>
      </c>
      <c r="AD59" s="20">
        <f>IF(OR(B59="",J59=""),"",IF(K59="",IF($C$5&gt;J59,"Overdue","Awaited"),IF(K59&gt;J59,"Received late","Received")))</f>
        <v/>
      </c>
      <c r="AE59" s="20">
        <f>IF(B59="","",IF(Y59&lt;&gt;"","Installing / installed",IF(V59&lt;&gt;"","At yard",IF(Q59="n/a","No order needed",IF(NOT(ISNUMBER(Q59)),IF(P59="","Lead time not set",IF($C$5&gt;P59,"ORDER OVERDUE",IF(P59-$C$5&lt;=$C$8,"Order due","Not yet ordered"))),IF(U59="","On order, no delivery date",IF(U59&gt;L59+M59-O59,"Delivery threatens float",IF(U59&gt;L59-O59,"Late vs plan, within float","On order"))))))))</f>
        <v/>
      </c>
      <c r="AF59" s="15" t="n"/>
    </row>
    <row r="60" ht="30" customHeight="1">
      <c r="A60" s="15" t="n"/>
      <c r="B60" s="15" t="n"/>
      <c r="C60" s="15" t="n"/>
      <c r="D60" s="15" t="n"/>
      <c r="E60" s="15" t="n"/>
      <c r="F60" s="15" t="n"/>
      <c r="G60" s="15" t="n"/>
      <c r="H60" s="15" t="n"/>
      <c r="I60" s="15" t="n"/>
      <c r="J60" s="16" t="n"/>
      <c r="K60" s="16" t="n"/>
      <c r="L60" s="16" t="n"/>
      <c r="M60" s="17" t="n"/>
      <c r="N60" s="17" t="n"/>
      <c r="O60" s="17" t="n"/>
      <c r="P60" s="18">
        <f>IF(OR(B60="",L60="",N60=""),"",L60+M60-O60-N60)</f>
        <v/>
      </c>
      <c r="Q60" s="16" t="n"/>
      <c r="R60" s="19">
        <f>IF(P60="","",IF(ISNUMBER(Q60),P60-Q60,IF(Q60="n/a","",P60-$C$5)))</f>
        <v/>
      </c>
      <c r="S60" s="16" t="n"/>
      <c r="T60" s="15" t="n"/>
      <c r="U60" s="16" t="n"/>
      <c r="V60" s="16" t="n"/>
      <c r="W60" s="19">
        <f>IF(OR(L60="",AND(U60="",V60="")),"",(L60+M60-O60)-IF(V60&lt;&gt;"",V60,U60))</f>
        <v/>
      </c>
      <c r="X60" s="15" t="n"/>
      <c r="Y60" s="16" t="n"/>
      <c r="Z60" s="16" t="n"/>
      <c r="AA60" s="17" t="n"/>
      <c r="AB60" s="18">
        <f>IF(OR(Z60="",AA60=""),"",EDATE(Z60,AA60))</f>
        <v/>
      </c>
      <c r="AC60" s="19">
        <f>IF(OR(AB60="",$C$9=""),"",AB60-$C$9)</f>
        <v/>
      </c>
      <c r="AD60" s="20">
        <f>IF(OR(B60="",J60=""),"",IF(K60="",IF($C$5&gt;J60,"Overdue","Awaited"),IF(K60&gt;J60,"Received late","Received")))</f>
        <v/>
      </c>
      <c r="AE60" s="20">
        <f>IF(B60="","",IF(Y60&lt;&gt;"","Installing / installed",IF(V60&lt;&gt;"","At yard",IF(Q60="n/a","No order needed",IF(NOT(ISNUMBER(Q60)),IF(P60="","Lead time not set",IF($C$5&gt;P60,"ORDER OVERDUE",IF(P60-$C$5&lt;=$C$8,"Order due","Not yet ordered"))),IF(U60="","On order, no delivery date",IF(U60&gt;L60+M60-O60,"Delivery threatens float",IF(U60&gt;L60-O60,"Late vs plan, within float","On order"))))))))</f>
        <v/>
      </c>
      <c r="AF60" s="15" t="n"/>
    </row>
    <row r="61" ht="30" customHeight="1">
      <c r="A61" s="15" t="n"/>
      <c r="B61" s="15" t="n"/>
      <c r="C61" s="15" t="n"/>
      <c r="D61" s="15" t="n"/>
      <c r="E61" s="15" t="n"/>
      <c r="F61" s="15" t="n"/>
      <c r="G61" s="15" t="n"/>
      <c r="H61" s="15" t="n"/>
      <c r="I61" s="15" t="n"/>
      <c r="J61" s="16" t="n"/>
      <c r="K61" s="16" t="n"/>
      <c r="L61" s="16" t="n"/>
      <c r="M61" s="17" t="n"/>
      <c r="N61" s="17" t="n"/>
      <c r="O61" s="17" t="n"/>
      <c r="P61" s="18">
        <f>IF(OR(B61="",L61="",N61=""),"",L61+M61-O61-N61)</f>
        <v/>
      </c>
      <c r="Q61" s="16" t="n"/>
      <c r="R61" s="19">
        <f>IF(P61="","",IF(ISNUMBER(Q61),P61-Q61,IF(Q61="n/a","",P61-$C$5)))</f>
        <v/>
      </c>
      <c r="S61" s="16" t="n"/>
      <c r="T61" s="15" t="n"/>
      <c r="U61" s="16" t="n"/>
      <c r="V61" s="16" t="n"/>
      <c r="W61" s="19">
        <f>IF(OR(L61="",AND(U61="",V61="")),"",(L61+M61-O61)-IF(V61&lt;&gt;"",V61,U61))</f>
        <v/>
      </c>
      <c r="X61" s="15" t="n"/>
      <c r="Y61" s="16" t="n"/>
      <c r="Z61" s="16" t="n"/>
      <c r="AA61" s="17" t="n"/>
      <c r="AB61" s="18">
        <f>IF(OR(Z61="",AA61=""),"",EDATE(Z61,AA61))</f>
        <v/>
      </c>
      <c r="AC61" s="19">
        <f>IF(OR(AB61="",$C$9=""),"",AB61-$C$9)</f>
        <v/>
      </c>
      <c r="AD61" s="20">
        <f>IF(OR(B61="",J61=""),"",IF(K61="",IF($C$5&gt;J61,"Overdue","Awaited"),IF(K61&gt;J61,"Received late","Received")))</f>
        <v/>
      </c>
      <c r="AE61" s="20">
        <f>IF(B61="","",IF(Y61&lt;&gt;"","Installing / installed",IF(V61&lt;&gt;"","At yard",IF(Q61="n/a","No order needed",IF(NOT(ISNUMBER(Q61)),IF(P61="","Lead time not set",IF($C$5&gt;P61,"ORDER OVERDUE",IF(P61-$C$5&lt;=$C$8,"Order due","Not yet ordered"))),IF(U61="","On order, no delivery date",IF(U61&gt;L61+M61-O61,"Delivery threatens float",IF(U61&gt;L61-O61,"Late vs plan, within float","On order"))))))))</f>
        <v/>
      </c>
      <c r="AF61" s="15" t="n"/>
    </row>
    <row r="62" ht="30" customHeight="1">
      <c r="A62" s="15" t="n"/>
      <c r="B62" s="15" t="n"/>
      <c r="C62" s="15" t="n"/>
      <c r="D62" s="15" t="n"/>
      <c r="E62" s="15" t="n"/>
      <c r="F62" s="15" t="n"/>
      <c r="G62" s="15" t="n"/>
      <c r="H62" s="15" t="n"/>
      <c r="I62" s="15" t="n"/>
      <c r="J62" s="16" t="n"/>
      <c r="K62" s="16" t="n"/>
      <c r="L62" s="16" t="n"/>
      <c r="M62" s="17" t="n"/>
      <c r="N62" s="17" t="n"/>
      <c r="O62" s="17" t="n"/>
      <c r="P62" s="18">
        <f>IF(OR(B62="",L62="",N62=""),"",L62+M62-O62-N62)</f>
        <v/>
      </c>
      <c r="Q62" s="16" t="n"/>
      <c r="R62" s="19">
        <f>IF(P62="","",IF(ISNUMBER(Q62),P62-Q62,IF(Q62="n/a","",P62-$C$5)))</f>
        <v/>
      </c>
      <c r="S62" s="16" t="n"/>
      <c r="T62" s="15" t="n"/>
      <c r="U62" s="16" t="n"/>
      <c r="V62" s="16" t="n"/>
      <c r="W62" s="19">
        <f>IF(OR(L62="",AND(U62="",V62="")),"",(L62+M62-O62)-IF(V62&lt;&gt;"",V62,U62))</f>
        <v/>
      </c>
      <c r="X62" s="15" t="n"/>
      <c r="Y62" s="16" t="n"/>
      <c r="Z62" s="16" t="n"/>
      <c r="AA62" s="17" t="n"/>
      <c r="AB62" s="18">
        <f>IF(OR(Z62="",AA62=""),"",EDATE(Z62,AA62))</f>
        <v/>
      </c>
      <c r="AC62" s="19">
        <f>IF(OR(AB62="",$C$9=""),"",AB62-$C$9)</f>
        <v/>
      </c>
      <c r="AD62" s="20">
        <f>IF(OR(B62="",J62=""),"",IF(K62="",IF($C$5&gt;J62,"Overdue","Awaited"),IF(K62&gt;J62,"Received late","Received")))</f>
        <v/>
      </c>
      <c r="AE62" s="20">
        <f>IF(B62="","",IF(Y62&lt;&gt;"","Installing / installed",IF(V62&lt;&gt;"","At yard",IF(Q62="n/a","No order needed",IF(NOT(ISNUMBER(Q62)),IF(P62="","Lead time not set",IF($C$5&gt;P62,"ORDER OVERDUE",IF(P62-$C$5&lt;=$C$8,"Order due","Not yet ordered"))),IF(U62="","On order, no delivery date",IF(U62&gt;L62+M62-O62,"Delivery threatens float",IF(U62&gt;L62-O62,"Late vs plan, within float","On order"))))))))</f>
        <v/>
      </c>
      <c r="AF62" s="15" t="n"/>
    </row>
    <row r="63" ht="30" customHeight="1">
      <c r="A63" s="15" t="n"/>
      <c r="B63" s="15" t="n"/>
      <c r="C63" s="15" t="n"/>
      <c r="D63" s="15" t="n"/>
      <c r="E63" s="15" t="n"/>
      <c r="F63" s="15" t="n"/>
      <c r="G63" s="15" t="n"/>
      <c r="H63" s="15" t="n"/>
      <c r="I63" s="15" t="n"/>
      <c r="J63" s="16" t="n"/>
      <c r="K63" s="16" t="n"/>
      <c r="L63" s="16" t="n"/>
      <c r="M63" s="17" t="n"/>
      <c r="N63" s="17" t="n"/>
      <c r="O63" s="17" t="n"/>
      <c r="P63" s="18">
        <f>IF(OR(B63="",L63="",N63=""),"",L63+M63-O63-N63)</f>
        <v/>
      </c>
      <c r="Q63" s="16" t="n"/>
      <c r="R63" s="19">
        <f>IF(P63="","",IF(ISNUMBER(Q63),P63-Q63,IF(Q63="n/a","",P63-$C$5)))</f>
        <v/>
      </c>
      <c r="S63" s="16" t="n"/>
      <c r="T63" s="15" t="n"/>
      <c r="U63" s="16" t="n"/>
      <c r="V63" s="16" t="n"/>
      <c r="W63" s="19">
        <f>IF(OR(L63="",AND(U63="",V63="")),"",(L63+M63-O63)-IF(V63&lt;&gt;"",V63,U63))</f>
        <v/>
      </c>
      <c r="X63" s="15" t="n"/>
      <c r="Y63" s="16" t="n"/>
      <c r="Z63" s="16" t="n"/>
      <c r="AA63" s="17" t="n"/>
      <c r="AB63" s="18">
        <f>IF(OR(Z63="",AA63=""),"",EDATE(Z63,AA63))</f>
        <v/>
      </c>
      <c r="AC63" s="19">
        <f>IF(OR(AB63="",$C$9=""),"",AB63-$C$9)</f>
        <v/>
      </c>
      <c r="AD63" s="20">
        <f>IF(OR(B63="",J63=""),"",IF(K63="",IF($C$5&gt;J63,"Overdue","Awaited"),IF(K63&gt;J63,"Received late","Received")))</f>
        <v/>
      </c>
      <c r="AE63" s="20">
        <f>IF(B63="","",IF(Y63&lt;&gt;"","Installing / installed",IF(V63&lt;&gt;"","At yard",IF(Q63="n/a","No order needed",IF(NOT(ISNUMBER(Q63)),IF(P63="","Lead time not set",IF($C$5&gt;P63,"ORDER OVERDUE",IF(P63-$C$5&lt;=$C$8,"Order due","Not yet ordered"))),IF(U63="","On order, no delivery date",IF(U63&gt;L63+M63-O63,"Delivery threatens float",IF(U63&gt;L63-O63,"Late vs plan, within float","On order"))))))))</f>
        <v/>
      </c>
      <c r="AF63" s="15" t="n"/>
    </row>
    <row r="64" ht="30" customHeight="1">
      <c r="A64" s="15" t="n"/>
      <c r="B64" s="15" t="n"/>
      <c r="C64" s="15" t="n"/>
      <c r="D64" s="15" t="n"/>
      <c r="E64" s="15" t="n"/>
      <c r="F64" s="15" t="n"/>
      <c r="G64" s="15" t="n"/>
      <c r="H64" s="15" t="n"/>
      <c r="I64" s="15" t="n"/>
      <c r="J64" s="16" t="n"/>
      <c r="K64" s="16" t="n"/>
      <c r="L64" s="16" t="n"/>
      <c r="M64" s="17" t="n"/>
      <c r="N64" s="17" t="n"/>
      <c r="O64" s="17" t="n"/>
      <c r="P64" s="18">
        <f>IF(OR(B64="",L64="",N64=""),"",L64+M64-O64-N64)</f>
        <v/>
      </c>
      <c r="Q64" s="16" t="n"/>
      <c r="R64" s="19">
        <f>IF(P64="","",IF(ISNUMBER(Q64),P64-Q64,IF(Q64="n/a","",P64-$C$5)))</f>
        <v/>
      </c>
      <c r="S64" s="16" t="n"/>
      <c r="T64" s="15" t="n"/>
      <c r="U64" s="16" t="n"/>
      <c r="V64" s="16" t="n"/>
      <c r="W64" s="19">
        <f>IF(OR(L64="",AND(U64="",V64="")),"",(L64+M64-O64)-IF(V64&lt;&gt;"",V64,U64))</f>
        <v/>
      </c>
      <c r="X64" s="15" t="n"/>
      <c r="Y64" s="16" t="n"/>
      <c r="Z64" s="16" t="n"/>
      <c r="AA64" s="17" t="n"/>
      <c r="AB64" s="18">
        <f>IF(OR(Z64="",AA64=""),"",EDATE(Z64,AA64))</f>
        <v/>
      </c>
      <c r="AC64" s="19">
        <f>IF(OR(AB64="",$C$9=""),"",AB64-$C$9)</f>
        <v/>
      </c>
      <c r="AD64" s="20">
        <f>IF(OR(B64="",J64=""),"",IF(K64="",IF($C$5&gt;J64,"Overdue","Awaited"),IF(K64&gt;J64,"Received late","Received")))</f>
        <v/>
      </c>
      <c r="AE64" s="20">
        <f>IF(B64="","",IF(Y64&lt;&gt;"","Installing / installed",IF(V64&lt;&gt;"","At yard",IF(Q64="n/a","No order needed",IF(NOT(ISNUMBER(Q64)),IF(P64="","Lead time not set",IF($C$5&gt;P64,"ORDER OVERDUE",IF(P64-$C$5&lt;=$C$8,"Order due","Not yet ordered"))),IF(U64="","On order, no delivery date",IF(U64&gt;L64+M64-O64,"Delivery threatens float",IF(U64&gt;L64-O64,"Late vs plan, within float","On order"))))))))</f>
        <v/>
      </c>
      <c r="AF64" s="15" t="n"/>
    </row>
    <row r="65" ht="30" customHeight="1">
      <c r="A65" s="15" t="n"/>
      <c r="B65" s="15" t="n"/>
      <c r="C65" s="15" t="n"/>
      <c r="D65" s="15" t="n"/>
      <c r="E65" s="15" t="n"/>
      <c r="F65" s="15" t="n"/>
      <c r="G65" s="15" t="n"/>
      <c r="H65" s="15" t="n"/>
      <c r="I65" s="15" t="n"/>
      <c r="J65" s="16" t="n"/>
      <c r="K65" s="16" t="n"/>
      <c r="L65" s="16" t="n"/>
      <c r="M65" s="17" t="n"/>
      <c r="N65" s="17" t="n"/>
      <c r="O65" s="17" t="n"/>
      <c r="P65" s="18">
        <f>IF(OR(B65="",L65="",N65=""),"",L65+M65-O65-N65)</f>
        <v/>
      </c>
      <c r="Q65" s="16" t="n"/>
      <c r="R65" s="19">
        <f>IF(P65="","",IF(ISNUMBER(Q65),P65-Q65,IF(Q65="n/a","",P65-$C$5)))</f>
        <v/>
      </c>
      <c r="S65" s="16" t="n"/>
      <c r="T65" s="15" t="n"/>
      <c r="U65" s="16" t="n"/>
      <c r="V65" s="16" t="n"/>
      <c r="W65" s="19">
        <f>IF(OR(L65="",AND(U65="",V65="")),"",(L65+M65-O65)-IF(V65&lt;&gt;"",V65,U65))</f>
        <v/>
      </c>
      <c r="X65" s="15" t="n"/>
      <c r="Y65" s="16" t="n"/>
      <c r="Z65" s="16" t="n"/>
      <c r="AA65" s="17" t="n"/>
      <c r="AB65" s="18">
        <f>IF(OR(Z65="",AA65=""),"",EDATE(Z65,AA65))</f>
        <v/>
      </c>
      <c r="AC65" s="19">
        <f>IF(OR(AB65="",$C$9=""),"",AB65-$C$9)</f>
        <v/>
      </c>
      <c r="AD65" s="20">
        <f>IF(OR(B65="",J65=""),"",IF(K65="",IF($C$5&gt;J65,"Overdue","Awaited"),IF(K65&gt;J65,"Received late","Received")))</f>
        <v/>
      </c>
      <c r="AE65" s="20">
        <f>IF(B65="","",IF(Y65&lt;&gt;"","Installing / installed",IF(V65&lt;&gt;"","At yard",IF(Q65="n/a","No order needed",IF(NOT(ISNUMBER(Q65)),IF(P65="","Lead time not set",IF($C$5&gt;P65,"ORDER OVERDUE",IF(P65-$C$5&lt;=$C$8,"Order due","Not yet ordered"))),IF(U65="","On order, no delivery date",IF(U65&gt;L65+M65-O65,"Delivery threatens float",IF(U65&gt;L65-O65,"Late vs plan, within float","On order"))))))))</f>
        <v/>
      </c>
      <c r="AF65" s="15" t="n"/>
    </row>
    <row r="66" ht="30" customHeight="1">
      <c r="A66" s="15" t="n"/>
      <c r="B66" s="15" t="n"/>
      <c r="C66" s="15" t="n"/>
      <c r="D66" s="15" t="n"/>
      <c r="E66" s="15" t="n"/>
      <c r="F66" s="15" t="n"/>
      <c r="G66" s="15" t="n"/>
      <c r="H66" s="15" t="n"/>
      <c r="I66" s="15" t="n"/>
      <c r="J66" s="16" t="n"/>
      <c r="K66" s="16" t="n"/>
      <c r="L66" s="16" t="n"/>
      <c r="M66" s="17" t="n"/>
      <c r="N66" s="17" t="n"/>
      <c r="O66" s="17" t="n"/>
      <c r="P66" s="18">
        <f>IF(OR(B66="",L66="",N66=""),"",L66+M66-O66-N66)</f>
        <v/>
      </c>
      <c r="Q66" s="16" t="n"/>
      <c r="R66" s="19">
        <f>IF(P66="","",IF(ISNUMBER(Q66),P66-Q66,IF(Q66="n/a","",P66-$C$5)))</f>
        <v/>
      </c>
      <c r="S66" s="16" t="n"/>
      <c r="T66" s="15" t="n"/>
      <c r="U66" s="16" t="n"/>
      <c r="V66" s="16" t="n"/>
      <c r="W66" s="19">
        <f>IF(OR(L66="",AND(U66="",V66="")),"",(L66+M66-O66)-IF(V66&lt;&gt;"",V66,U66))</f>
        <v/>
      </c>
      <c r="X66" s="15" t="n"/>
      <c r="Y66" s="16" t="n"/>
      <c r="Z66" s="16" t="n"/>
      <c r="AA66" s="17" t="n"/>
      <c r="AB66" s="18">
        <f>IF(OR(Z66="",AA66=""),"",EDATE(Z66,AA66))</f>
        <v/>
      </c>
      <c r="AC66" s="19">
        <f>IF(OR(AB66="",$C$9=""),"",AB66-$C$9)</f>
        <v/>
      </c>
      <c r="AD66" s="20">
        <f>IF(OR(B66="",J66=""),"",IF(K66="",IF($C$5&gt;J66,"Overdue","Awaited"),IF(K66&gt;J66,"Received late","Received")))</f>
        <v/>
      </c>
      <c r="AE66" s="20">
        <f>IF(B66="","",IF(Y66&lt;&gt;"","Installing / installed",IF(V66&lt;&gt;"","At yard",IF(Q66="n/a","No order needed",IF(NOT(ISNUMBER(Q66)),IF(P66="","Lead time not set",IF($C$5&gt;P66,"ORDER OVERDUE",IF(P66-$C$5&lt;=$C$8,"Order due","Not yet ordered"))),IF(U66="","On order, no delivery date",IF(U66&gt;L66+M66-O66,"Delivery threatens float",IF(U66&gt;L66-O66,"Late vs plan, within float","On order"))))))))</f>
        <v/>
      </c>
      <c r="AF66" s="15" t="n"/>
    </row>
    <row r="67" ht="30" customHeight="1">
      <c r="A67" s="15" t="n"/>
      <c r="B67" s="15" t="n"/>
      <c r="C67" s="15" t="n"/>
      <c r="D67" s="15" t="n"/>
      <c r="E67" s="15" t="n"/>
      <c r="F67" s="15" t="n"/>
      <c r="G67" s="15" t="n"/>
      <c r="H67" s="15" t="n"/>
      <c r="I67" s="15" t="n"/>
      <c r="J67" s="16" t="n"/>
      <c r="K67" s="16" t="n"/>
      <c r="L67" s="16" t="n"/>
      <c r="M67" s="17" t="n"/>
      <c r="N67" s="17" t="n"/>
      <c r="O67" s="17" t="n"/>
      <c r="P67" s="18">
        <f>IF(OR(B67="",L67="",N67=""),"",L67+M67-O67-N67)</f>
        <v/>
      </c>
      <c r="Q67" s="16" t="n"/>
      <c r="R67" s="19">
        <f>IF(P67="","",IF(ISNUMBER(Q67),P67-Q67,IF(Q67="n/a","",P67-$C$5)))</f>
        <v/>
      </c>
      <c r="S67" s="16" t="n"/>
      <c r="T67" s="15" t="n"/>
      <c r="U67" s="16" t="n"/>
      <c r="V67" s="16" t="n"/>
      <c r="W67" s="19">
        <f>IF(OR(L67="",AND(U67="",V67="")),"",(L67+M67-O67)-IF(V67&lt;&gt;"",V67,U67))</f>
        <v/>
      </c>
      <c r="X67" s="15" t="n"/>
      <c r="Y67" s="16" t="n"/>
      <c r="Z67" s="16" t="n"/>
      <c r="AA67" s="17" t="n"/>
      <c r="AB67" s="18">
        <f>IF(OR(Z67="",AA67=""),"",EDATE(Z67,AA67))</f>
        <v/>
      </c>
      <c r="AC67" s="19">
        <f>IF(OR(AB67="",$C$9=""),"",AB67-$C$9)</f>
        <v/>
      </c>
      <c r="AD67" s="20">
        <f>IF(OR(B67="",J67=""),"",IF(K67="",IF($C$5&gt;J67,"Overdue","Awaited"),IF(K67&gt;J67,"Received late","Received")))</f>
        <v/>
      </c>
      <c r="AE67" s="20">
        <f>IF(B67="","",IF(Y67&lt;&gt;"","Installing / installed",IF(V67&lt;&gt;"","At yard",IF(Q67="n/a","No order needed",IF(NOT(ISNUMBER(Q67)),IF(P67="","Lead time not set",IF($C$5&gt;P67,"ORDER OVERDUE",IF(P67-$C$5&lt;=$C$8,"Order due","Not yet ordered"))),IF(U67="","On order, no delivery date",IF(U67&gt;L67+M67-O67,"Delivery threatens float",IF(U67&gt;L67-O67,"Late vs plan, within float","On order"))))))))</f>
        <v/>
      </c>
      <c r="AF67" s="15" t="n"/>
    </row>
    <row r="68" ht="30" customHeight="1">
      <c r="A68" s="15" t="n"/>
      <c r="B68" s="15" t="n"/>
      <c r="C68" s="15" t="n"/>
      <c r="D68" s="15" t="n"/>
      <c r="E68" s="15" t="n"/>
      <c r="F68" s="15" t="n"/>
      <c r="G68" s="15" t="n"/>
      <c r="H68" s="15" t="n"/>
      <c r="I68" s="15" t="n"/>
      <c r="J68" s="16" t="n"/>
      <c r="K68" s="16" t="n"/>
      <c r="L68" s="16" t="n"/>
      <c r="M68" s="17" t="n"/>
      <c r="N68" s="17" t="n"/>
      <c r="O68" s="17" t="n"/>
      <c r="P68" s="18">
        <f>IF(OR(B68="",L68="",N68=""),"",L68+M68-O68-N68)</f>
        <v/>
      </c>
      <c r="Q68" s="16" t="n"/>
      <c r="R68" s="19">
        <f>IF(P68="","",IF(ISNUMBER(Q68),P68-Q68,IF(Q68="n/a","",P68-$C$5)))</f>
        <v/>
      </c>
      <c r="S68" s="16" t="n"/>
      <c r="T68" s="15" t="n"/>
      <c r="U68" s="16" t="n"/>
      <c r="V68" s="16" t="n"/>
      <c r="W68" s="19">
        <f>IF(OR(L68="",AND(U68="",V68="")),"",(L68+M68-O68)-IF(V68&lt;&gt;"",V68,U68))</f>
        <v/>
      </c>
      <c r="X68" s="15" t="n"/>
      <c r="Y68" s="16" t="n"/>
      <c r="Z68" s="16" t="n"/>
      <c r="AA68" s="17" t="n"/>
      <c r="AB68" s="18">
        <f>IF(OR(Z68="",AA68=""),"",EDATE(Z68,AA68))</f>
        <v/>
      </c>
      <c r="AC68" s="19">
        <f>IF(OR(AB68="",$C$9=""),"",AB68-$C$9)</f>
        <v/>
      </c>
      <c r="AD68" s="20">
        <f>IF(OR(B68="",J68=""),"",IF(K68="",IF($C$5&gt;J68,"Overdue","Awaited"),IF(K68&gt;J68,"Received late","Received")))</f>
        <v/>
      </c>
      <c r="AE68" s="20">
        <f>IF(B68="","",IF(Y68&lt;&gt;"","Installing / installed",IF(V68&lt;&gt;"","At yard",IF(Q68="n/a","No order needed",IF(NOT(ISNUMBER(Q68)),IF(P68="","Lead time not set",IF($C$5&gt;P68,"ORDER OVERDUE",IF(P68-$C$5&lt;=$C$8,"Order due","Not yet ordered"))),IF(U68="","On order, no delivery date",IF(U68&gt;L68+M68-O68,"Delivery threatens float",IF(U68&gt;L68-O68,"Late vs plan, within float","On order"))))))))</f>
        <v/>
      </c>
      <c r="AF68" s="15" t="n"/>
    </row>
    <row r="69" ht="30" customHeight="1">
      <c r="A69" s="15" t="n"/>
      <c r="B69" s="15" t="n"/>
      <c r="C69" s="15" t="n"/>
      <c r="D69" s="15" t="n"/>
      <c r="E69" s="15" t="n"/>
      <c r="F69" s="15" t="n"/>
      <c r="G69" s="15" t="n"/>
      <c r="H69" s="15" t="n"/>
      <c r="I69" s="15" t="n"/>
      <c r="J69" s="16" t="n"/>
      <c r="K69" s="16" t="n"/>
      <c r="L69" s="16" t="n"/>
      <c r="M69" s="17" t="n"/>
      <c r="N69" s="17" t="n"/>
      <c r="O69" s="17" t="n"/>
      <c r="P69" s="18">
        <f>IF(OR(B69="",L69="",N69=""),"",L69+M69-O69-N69)</f>
        <v/>
      </c>
      <c r="Q69" s="16" t="n"/>
      <c r="R69" s="19">
        <f>IF(P69="","",IF(ISNUMBER(Q69),P69-Q69,IF(Q69="n/a","",P69-$C$5)))</f>
        <v/>
      </c>
      <c r="S69" s="16" t="n"/>
      <c r="T69" s="15" t="n"/>
      <c r="U69" s="16" t="n"/>
      <c r="V69" s="16" t="n"/>
      <c r="W69" s="19">
        <f>IF(OR(L69="",AND(U69="",V69="")),"",(L69+M69-O69)-IF(V69&lt;&gt;"",V69,U69))</f>
        <v/>
      </c>
      <c r="X69" s="15" t="n"/>
      <c r="Y69" s="16" t="n"/>
      <c r="Z69" s="16" t="n"/>
      <c r="AA69" s="17" t="n"/>
      <c r="AB69" s="18">
        <f>IF(OR(Z69="",AA69=""),"",EDATE(Z69,AA69))</f>
        <v/>
      </c>
      <c r="AC69" s="19">
        <f>IF(OR(AB69="",$C$9=""),"",AB69-$C$9)</f>
        <v/>
      </c>
      <c r="AD69" s="20">
        <f>IF(OR(B69="",J69=""),"",IF(K69="",IF($C$5&gt;J69,"Overdue","Awaited"),IF(K69&gt;J69,"Received late","Received")))</f>
        <v/>
      </c>
      <c r="AE69" s="20">
        <f>IF(B69="","",IF(Y69&lt;&gt;"","Installing / installed",IF(V69&lt;&gt;"","At yard",IF(Q69="n/a","No order needed",IF(NOT(ISNUMBER(Q69)),IF(P69="","Lead time not set",IF($C$5&gt;P69,"ORDER OVERDUE",IF(P69-$C$5&lt;=$C$8,"Order due","Not yet ordered"))),IF(U69="","On order, no delivery date",IF(U69&gt;L69+M69-O69,"Delivery threatens float",IF(U69&gt;L69-O69,"Late vs plan, within float","On order"))))))))</f>
        <v/>
      </c>
      <c r="AF69" s="15" t="n"/>
    </row>
    <row r="70" ht="30" customHeight="1">
      <c r="A70" s="15" t="n"/>
      <c r="B70" s="15" t="n"/>
      <c r="C70" s="15" t="n"/>
      <c r="D70" s="15" t="n"/>
      <c r="E70" s="15" t="n"/>
      <c r="F70" s="15" t="n"/>
      <c r="G70" s="15" t="n"/>
      <c r="H70" s="15" t="n"/>
      <c r="I70" s="15" t="n"/>
      <c r="J70" s="16" t="n"/>
      <c r="K70" s="16" t="n"/>
      <c r="L70" s="16" t="n"/>
      <c r="M70" s="17" t="n"/>
      <c r="N70" s="17" t="n"/>
      <c r="O70" s="17" t="n"/>
      <c r="P70" s="18">
        <f>IF(OR(B70="",L70="",N70=""),"",L70+M70-O70-N70)</f>
        <v/>
      </c>
      <c r="Q70" s="16" t="n"/>
      <c r="R70" s="19">
        <f>IF(P70="","",IF(ISNUMBER(Q70),P70-Q70,IF(Q70="n/a","",P70-$C$5)))</f>
        <v/>
      </c>
      <c r="S70" s="16" t="n"/>
      <c r="T70" s="15" t="n"/>
      <c r="U70" s="16" t="n"/>
      <c r="V70" s="16" t="n"/>
      <c r="W70" s="19">
        <f>IF(OR(L70="",AND(U70="",V70="")),"",(L70+M70-O70)-IF(V70&lt;&gt;"",V70,U70))</f>
        <v/>
      </c>
      <c r="X70" s="15" t="n"/>
      <c r="Y70" s="16" t="n"/>
      <c r="Z70" s="16" t="n"/>
      <c r="AA70" s="17" t="n"/>
      <c r="AB70" s="18">
        <f>IF(OR(Z70="",AA70=""),"",EDATE(Z70,AA70))</f>
        <v/>
      </c>
      <c r="AC70" s="19">
        <f>IF(OR(AB70="",$C$9=""),"",AB70-$C$9)</f>
        <v/>
      </c>
      <c r="AD70" s="20">
        <f>IF(OR(B70="",J70=""),"",IF(K70="",IF($C$5&gt;J70,"Overdue","Awaited"),IF(K70&gt;J70,"Received late","Received")))</f>
        <v/>
      </c>
      <c r="AE70" s="20">
        <f>IF(B70="","",IF(Y70&lt;&gt;"","Installing / installed",IF(V70&lt;&gt;"","At yard",IF(Q70="n/a","No order needed",IF(NOT(ISNUMBER(Q70)),IF(P70="","Lead time not set",IF($C$5&gt;P70,"ORDER OVERDUE",IF(P70-$C$5&lt;=$C$8,"Order due","Not yet ordered"))),IF(U70="","On order, no delivery date",IF(U70&gt;L70+M70-O70,"Delivery threatens float",IF(U70&gt;L70-O70,"Late vs plan, within float","On order"))))))))</f>
        <v/>
      </c>
      <c r="AF70" s="15" t="n"/>
    </row>
    <row r="71" ht="30" customHeight="1">
      <c r="A71" s="15" t="n"/>
      <c r="B71" s="15" t="n"/>
      <c r="C71" s="15" t="n"/>
      <c r="D71" s="15" t="n"/>
      <c r="E71" s="15" t="n"/>
      <c r="F71" s="15" t="n"/>
      <c r="G71" s="15" t="n"/>
      <c r="H71" s="15" t="n"/>
      <c r="I71" s="15" t="n"/>
      <c r="J71" s="16" t="n"/>
      <c r="K71" s="16" t="n"/>
      <c r="L71" s="16" t="n"/>
      <c r="M71" s="17" t="n"/>
      <c r="N71" s="17" t="n"/>
      <c r="O71" s="17" t="n"/>
      <c r="P71" s="18">
        <f>IF(OR(B71="",L71="",N71=""),"",L71+M71-O71-N71)</f>
        <v/>
      </c>
      <c r="Q71" s="16" t="n"/>
      <c r="R71" s="19">
        <f>IF(P71="","",IF(ISNUMBER(Q71),P71-Q71,IF(Q71="n/a","",P71-$C$5)))</f>
        <v/>
      </c>
      <c r="S71" s="16" t="n"/>
      <c r="T71" s="15" t="n"/>
      <c r="U71" s="16" t="n"/>
      <c r="V71" s="16" t="n"/>
      <c r="W71" s="19">
        <f>IF(OR(L71="",AND(U71="",V71="")),"",(L71+M71-O71)-IF(V71&lt;&gt;"",V71,U71))</f>
        <v/>
      </c>
      <c r="X71" s="15" t="n"/>
      <c r="Y71" s="16" t="n"/>
      <c r="Z71" s="16" t="n"/>
      <c r="AA71" s="17" t="n"/>
      <c r="AB71" s="18">
        <f>IF(OR(Z71="",AA71=""),"",EDATE(Z71,AA71))</f>
        <v/>
      </c>
      <c r="AC71" s="19">
        <f>IF(OR(AB71="",$C$9=""),"",AB71-$C$9)</f>
        <v/>
      </c>
      <c r="AD71" s="20">
        <f>IF(OR(B71="",J71=""),"",IF(K71="",IF($C$5&gt;J71,"Overdue","Awaited"),IF(K71&gt;J71,"Received late","Received")))</f>
        <v/>
      </c>
      <c r="AE71" s="20">
        <f>IF(B71="","",IF(Y71&lt;&gt;"","Installing / installed",IF(V71&lt;&gt;"","At yard",IF(Q71="n/a","No order needed",IF(NOT(ISNUMBER(Q71)),IF(P71="","Lead time not set",IF($C$5&gt;P71,"ORDER OVERDUE",IF(P71-$C$5&lt;=$C$8,"Order due","Not yet ordered"))),IF(U71="","On order, no delivery date",IF(U71&gt;L71+M71-O71,"Delivery threatens float",IF(U71&gt;L71-O71,"Late vs plan, within float","On order"))))))))</f>
        <v/>
      </c>
      <c r="AF71" s="15" t="n"/>
    </row>
    <row r="72" ht="30" customHeight="1">
      <c r="A72" s="15" t="n"/>
      <c r="B72" s="15" t="n"/>
      <c r="C72" s="15" t="n"/>
      <c r="D72" s="15" t="n"/>
      <c r="E72" s="15" t="n"/>
      <c r="F72" s="15" t="n"/>
      <c r="G72" s="15" t="n"/>
      <c r="H72" s="15" t="n"/>
      <c r="I72" s="15" t="n"/>
      <c r="J72" s="16" t="n"/>
      <c r="K72" s="16" t="n"/>
      <c r="L72" s="16" t="n"/>
      <c r="M72" s="17" t="n"/>
      <c r="N72" s="17" t="n"/>
      <c r="O72" s="17" t="n"/>
      <c r="P72" s="18">
        <f>IF(OR(B72="",L72="",N72=""),"",L72+M72-O72-N72)</f>
        <v/>
      </c>
      <c r="Q72" s="16" t="n"/>
      <c r="R72" s="19">
        <f>IF(P72="","",IF(ISNUMBER(Q72),P72-Q72,IF(Q72="n/a","",P72-$C$5)))</f>
        <v/>
      </c>
      <c r="S72" s="16" t="n"/>
      <c r="T72" s="15" t="n"/>
      <c r="U72" s="16" t="n"/>
      <c r="V72" s="16" t="n"/>
      <c r="W72" s="19">
        <f>IF(OR(L72="",AND(U72="",V72="")),"",(L72+M72-O72)-IF(V72&lt;&gt;"",V72,U72))</f>
        <v/>
      </c>
      <c r="X72" s="15" t="n"/>
      <c r="Y72" s="16" t="n"/>
      <c r="Z72" s="16" t="n"/>
      <c r="AA72" s="17" t="n"/>
      <c r="AB72" s="18">
        <f>IF(OR(Z72="",AA72=""),"",EDATE(Z72,AA72))</f>
        <v/>
      </c>
      <c r="AC72" s="19">
        <f>IF(OR(AB72="",$C$9=""),"",AB72-$C$9)</f>
        <v/>
      </c>
      <c r="AD72" s="20">
        <f>IF(OR(B72="",J72=""),"",IF(K72="",IF($C$5&gt;J72,"Overdue","Awaited"),IF(K72&gt;J72,"Received late","Received")))</f>
        <v/>
      </c>
      <c r="AE72" s="20">
        <f>IF(B72="","",IF(Y72&lt;&gt;"","Installing / installed",IF(V72&lt;&gt;"","At yard",IF(Q72="n/a","No order needed",IF(NOT(ISNUMBER(Q72)),IF(P72="","Lead time not set",IF($C$5&gt;P72,"ORDER OVERDUE",IF(P72-$C$5&lt;=$C$8,"Order due","Not yet ordered"))),IF(U72="","On order, no delivery date",IF(U72&gt;L72+M72-O72,"Delivery threatens float",IF(U72&gt;L72-O72,"Late vs plan, within float","On order"))))))))</f>
        <v/>
      </c>
      <c r="AF72" s="15" t="n"/>
    </row>
    <row r="73" ht="30" customHeight="1">
      <c r="A73" s="15" t="n"/>
      <c r="B73" s="15" t="n"/>
      <c r="C73" s="15" t="n"/>
      <c r="D73" s="15" t="n"/>
      <c r="E73" s="15" t="n"/>
      <c r="F73" s="15" t="n"/>
      <c r="G73" s="15" t="n"/>
      <c r="H73" s="15" t="n"/>
      <c r="I73" s="15" t="n"/>
      <c r="J73" s="16" t="n"/>
      <c r="K73" s="16" t="n"/>
      <c r="L73" s="16" t="n"/>
      <c r="M73" s="17" t="n"/>
      <c r="N73" s="17" t="n"/>
      <c r="O73" s="17" t="n"/>
      <c r="P73" s="18">
        <f>IF(OR(B73="",L73="",N73=""),"",L73+M73-O73-N73)</f>
        <v/>
      </c>
      <c r="Q73" s="16" t="n"/>
      <c r="R73" s="19">
        <f>IF(P73="","",IF(ISNUMBER(Q73),P73-Q73,IF(Q73="n/a","",P73-$C$5)))</f>
        <v/>
      </c>
      <c r="S73" s="16" t="n"/>
      <c r="T73" s="15" t="n"/>
      <c r="U73" s="16" t="n"/>
      <c r="V73" s="16" t="n"/>
      <c r="W73" s="19">
        <f>IF(OR(L73="",AND(U73="",V73="")),"",(L73+M73-O73)-IF(V73&lt;&gt;"",V73,U73))</f>
        <v/>
      </c>
      <c r="X73" s="15" t="n"/>
      <c r="Y73" s="16" t="n"/>
      <c r="Z73" s="16" t="n"/>
      <c r="AA73" s="17" t="n"/>
      <c r="AB73" s="18">
        <f>IF(OR(Z73="",AA73=""),"",EDATE(Z73,AA73))</f>
        <v/>
      </c>
      <c r="AC73" s="19">
        <f>IF(OR(AB73="",$C$9=""),"",AB73-$C$9)</f>
        <v/>
      </c>
      <c r="AD73" s="20">
        <f>IF(OR(B73="",J73=""),"",IF(K73="",IF($C$5&gt;J73,"Overdue","Awaited"),IF(K73&gt;J73,"Received late","Received")))</f>
        <v/>
      </c>
      <c r="AE73" s="20">
        <f>IF(B73="","",IF(Y73&lt;&gt;"","Installing / installed",IF(V73&lt;&gt;"","At yard",IF(Q73="n/a","No order needed",IF(NOT(ISNUMBER(Q73)),IF(P73="","Lead time not set",IF($C$5&gt;P73,"ORDER OVERDUE",IF(P73-$C$5&lt;=$C$8,"Order due","Not yet ordered"))),IF(U73="","On order, no delivery date",IF(U73&gt;L73+M73-O73,"Delivery threatens float",IF(U73&gt;L73-O73,"Late vs plan, within float","On order"))))))))</f>
        <v/>
      </c>
      <c r="AF73" s="15" t="n"/>
    </row>
  </sheetData>
  <mergeCells count="16">
    <mergeCell ref="M7:N7"/>
    <mergeCell ref="E6:F6"/>
    <mergeCell ref="I6:J6"/>
    <mergeCell ref="M6:N6"/>
    <mergeCell ref="E7:F7"/>
    <mergeCell ref="A12:T12"/>
    <mergeCell ref="I7:J7"/>
    <mergeCell ref="E5:F5"/>
    <mergeCell ref="I5:J5"/>
    <mergeCell ref="A3:AF3"/>
    <mergeCell ref="M5:N5"/>
    <mergeCell ref="I8:J8"/>
    <mergeCell ref="E8:F8"/>
    <mergeCell ref="A11:T11"/>
    <mergeCell ref="A2:AF2"/>
    <mergeCell ref="M8:N8"/>
  </mergeCells>
  <conditionalFormatting sqref="G8">
    <cfRule type="expression" priority="1" dxfId="0">
      <formula>G8&gt;0</formula>
    </cfRule>
  </conditionalFormatting>
  <conditionalFormatting sqref="K6">
    <cfRule type="expression" priority="2" dxfId="0">
      <formula>K6&gt;0</formula>
    </cfRule>
  </conditionalFormatting>
  <conditionalFormatting sqref="K7">
    <cfRule type="expression" priority="3" dxfId="0">
      <formula>K7&gt;0</formula>
    </cfRule>
  </conditionalFormatting>
  <conditionalFormatting sqref="O5">
    <cfRule type="expression" priority="4" dxfId="0">
      <formula>O5&gt;0</formula>
    </cfRule>
  </conditionalFormatting>
  <conditionalFormatting sqref="O6">
    <cfRule type="expression" priority="5" dxfId="0">
      <formula>O6&gt;0</formula>
    </cfRule>
  </conditionalFormatting>
  <conditionalFormatting sqref="O8">
    <cfRule type="expression" priority="6" dxfId="0">
      <formula>O8&gt;0</formula>
    </cfRule>
  </conditionalFormatting>
  <conditionalFormatting sqref="K5">
    <cfRule type="expression" priority="7" dxfId="1">
      <formula>K5&gt;0</formula>
    </cfRule>
  </conditionalFormatting>
  <conditionalFormatting sqref="K8">
    <cfRule type="expression" priority="8" dxfId="1">
      <formula>K8&gt;0</formula>
    </cfRule>
  </conditionalFormatting>
  <conditionalFormatting sqref="O7">
    <cfRule type="expression" priority="9" dxfId="1">
      <formula>O7&gt;0</formula>
    </cfRule>
  </conditionalFormatting>
  <conditionalFormatting sqref="AE14:AE73">
    <cfRule type="expression" priority="10" dxfId="2">
      <formula>AE14="ORDER OVERDUE"</formula>
    </cfRule>
    <cfRule type="expression" priority="11" dxfId="2">
      <formula>AE14="Delivery threatens float"</formula>
    </cfRule>
    <cfRule type="expression" priority="12" dxfId="1">
      <formula>AE14="Order due"</formula>
    </cfRule>
    <cfRule type="expression" priority="13" dxfId="1">
      <formula>AE14="Late vs plan, within float"</formula>
    </cfRule>
    <cfRule type="expression" priority="14" dxfId="3">
      <formula>AE14="Installing / installed"</formula>
    </cfRule>
    <cfRule type="expression" priority="15" dxfId="3">
      <formula>AE14="At yard"</formula>
    </cfRule>
  </conditionalFormatting>
  <conditionalFormatting sqref="AD14:AD73">
    <cfRule type="expression" priority="16" dxfId="2">
      <formula>AD14="Overdue"</formula>
    </cfRule>
    <cfRule type="expression" priority="17" dxfId="1">
      <formula>AD14="Received late"</formula>
    </cfRule>
  </conditionalFormatting>
  <conditionalFormatting sqref="R14:R73">
    <cfRule type="expression" priority="18" dxfId="2">
      <formula>AND(ISNUMBER(R14),R14&lt;0)</formula>
    </cfRule>
    <cfRule type="expression" priority="21" dxfId="1">
      <formula>AND(ISNUMBER(R14),R14&gt;=0,R14&lt;=$C$8)</formula>
    </cfRule>
  </conditionalFormatting>
  <conditionalFormatting sqref="W14:W73">
    <cfRule type="expression" priority="19" dxfId="2">
      <formula>AND(ISNUMBER(W14),W14&lt;0)</formula>
    </cfRule>
  </conditionalFormatting>
  <conditionalFormatting sqref="AC14:AC73">
    <cfRule type="expression" priority="20" dxfId="2">
      <formula>AND(ISNUMBER(AC14),AC14&lt;0)</formula>
    </cfRule>
  </conditionalFormatting>
  <conditionalFormatting sqref="D14:D73">
    <cfRule type="expression" priority="22" dxfId="4">
      <formula>D14="Owner (OFE)"</formula>
    </cfRule>
  </conditionalFormatting>
  <conditionalFormatting sqref="X14:X73">
    <cfRule type="expression" priority="23" dxfId="2">
      <formula>AND(X14="Pending",V14&lt;&gt;"")</formula>
    </cfRule>
  </conditionalFormatting>
  <conditionalFormatting sqref="T14:T73">
    <cfRule type="expression" priority="24" dxfId="1">
      <formula>OR(T14="Pass with open points",T14="Fail")</formula>
    </cfRule>
  </conditionalFormatting>
  <dataValidations count="4">
    <dataValidation sqref="D14:D73" showDropDown="0" showInputMessage="0" showErrorMessage="0" allowBlank="1" type="list">
      <formula1>"Yard,Yard (allowance),Owner (OFE)"</formula1>
    </dataValidation>
    <dataValidation sqref="F14:F73" showDropDown="0" showInputMessage="0" showErrorMessage="0" allowBlank="1" type="list">
      <formula1>"Yes,Yes (Owner approves),No,n/a"</formula1>
    </dataValidation>
    <dataValidation sqref="T14:T73" showDropDown="0" showInputMessage="0" showErrorMessage="0" allowBlank="1" type="list">
      <formula1>"Planned,Pass,Pass with open points,Fail,n/a"</formula1>
    </dataValidation>
    <dataValidation sqref="X14:X73" showDropDown="0" showInputMessage="0" showErrorMessage="0" allowBlank="1" type="list">
      <formula1>"Received,Pending,n/a"</formula1>
    </dataValidation>
  </dataValidations>
  <pageMargins left="0.75" right="0.75" top="1" bottom="1" header="0.5" footer="0.5"/>
  <pageSetup orientation="landscape" paperSize="8"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2026-09-28T07:26:12Z</dcterms:created>
  <dcterms:modified xmlns:dcterms="http://purl.org/dc/terms/" xmlns:xsi="http://www.w3.org/2001/XMLSchema-instance" xsi:type="dcterms:W3CDTF">2026-09-28T07:26:13Z</dcterms:modified>
</cp:coreProperties>
</file>