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drawings/drawing2.xml" ContentType="application/vnd.openxmlformats-officedocument.drawing+xml"/>
  <Override PartName="/xl/worksheets/sheet3.xml" ContentType="application/vnd.openxmlformats-officedocument.spreadsheetml.worksheet+xml"/>
  <Override PartName="/xl/drawings/drawing3.xml" ContentType="application/vnd.openxmlformats-officedocument.drawing+xml"/>
  <Override PartName="/xl/worksheets/sheet4.xml" ContentType="application/vnd.openxmlformats-officedocument.spreadsheetml.worksheet+xml"/>
  <Override PartName="/xl/drawings/drawing4.xml" ContentType="application/vnd.openxmlformats-officedocument.drawing+xml"/>
  <Override PartName="/xl/worksheets/sheet5.xml" ContentType="application/vnd.openxmlformats-officedocument.spreadsheetml.worksheet+xml"/>
  <Override PartName="/xl/drawings/drawing5.xml" ContentType="application/vnd.openxmlformats-officedocument.drawing+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Read Me" sheetId="1" state="visible" r:id="rId1"/>
    <sheet xmlns:r="http://schemas.openxmlformats.org/officeDocument/2006/relationships" name="Budget - Blank" sheetId="2" state="visible" r:id="rId2"/>
    <sheet xmlns:r="http://schemas.openxmlformats.org/officeDocument/2006/relationships" name="Budget - Example YP-48" sheetId="3" state="visible" r:id="rId3"/>
    <sheet xmlns:r="http://schemas.openxmlformats.org/officeDocument/2006/relationships" name="Risks - Blank" sheetId="4" state="visible" r:id="rId4"/>
    <sheet xmlns:r="http://schemas.openxmlformats.org/officeDocument/2006/relationships" name="Risks - Example YP-48" sheetId="5" state="visible" r:id="rId5"/>
  </sheets>
  <definedNames/>
  <calcPr calcId="124519" fullCalcOnLoad="1"/>
</workbook>
</file>

<file path=xl/styles.xml><?xml version="1.0" encoding="utf-8"?>
<styleSheet xmlns="http://schemas.openxmlformats.org/spreadsheetml/2006/main">
  <numFmts count="1">
    <numFmt numFmtId="164" formatCode="yyyy-mm-dd"/>
  </numFmts>
  <fonts count="11">
    <font>
      <name val="Calibri"/>
      <family val="2"/>
      <color theme="1"/>
      <sz val="11"/>
      <scheme val="minor"/>
    </font>
    <font>
      <color rgb="0064748B"/>
      <sz val="9"/>
    </font>
    <font>
      <b val="1"/>
      <color rgb="00FFFFFF"/>
      <sz val="14"/>
    </font>
    <font>
      <i val="1"/>
      <color rgb="00FFFFFF"/>
      <sz val="9"/>
    </font>
    <font>
      <b val="1"/>
      <color rgb="000E2A47"/>
      <sz val="12"/>
    </font>
    <font>
      <color rgb="0016222E"/>
      <sz val="10"/>
    </font>
    <font>
      <b val="1"/>
      <color rgb="0016222E"/>
      <sz val="10"/>
    </font>
    <font>
      <b val="1"/>
      <color rgb="000E2A47"/>
      <sz val="10"/>
    </font>
    <font>
      <i val="1"/>
      <color rgb="0064748B"/>
      <sz val="9"/>
    </font>
    <font>
      <b val="1"/>
      <color rgb="00FFFFFF"/>
      <sz val="10"/>
    </font>
    <font>
      <color rgb="0016222E"/>
      <sz val="9"/>
    </font>
  </fonts>
  <fills count="6">
    <fill>
      <patternFill/>
    </fill>
    <fill>
      <patternFill patternType="gray125"/>
    </fill>
    <fill>
      <patternFill patternType="solid">
        <fgColor rgb="000E2A47"/>
      </patternFill>
    </fill>
    <fill>
      <patternFill patternType="solid">
        <fgColor rgb="00143A61"/>
      </patternFill>
    </fill>
    <fill>
      <patternFill patternType="solid">
        <fgColor rgb="00FFFFFF"/>
      </patternFill>
    </fill>
    <fill>
      <patternFill patternType="solid">
        <fgColor rgb="00F3F6F9"/>
      </patternFill>
    </fill>
  </fills>
  <borders count="8">
    <border>
      <left/>
      <right/>
      <top/>
      <bottom/>
      <diagonal/>
    </border>
    <border>
      <top style="thick">
        <color rgb="00E8772E"/>
      </top>
    </border>
    <border>
      <left/>
      <right/>
      <top style="thick">
        <color rgb="00E8772E"/>
      </top>
      <bottom/>
      <diagonal/>
    </border>
    <border>
      <left style="thin">
        <color rgb="00DCE3EB"/>
      </left>
      <right style="thin">
        <color rgb="00DCE3EB"/>
      </right>
      <top style="thin">
        <color rgb="00DCE3EB"/>
      </top>
      <bottom style="thin">
        <color rgb="00DCE3EB"/>
      </bottom>
    </border>
    <border>
      <left/>
      <right/>
      <top style="thin">
        <color rgb="00DCE3EB"/>
      </top>
      <bottom/>
      <diagonal/>
    </border>
    <border>
      <left/>
      <right style="thin">
        <color rgb="00DCE3EB"/>
      </right>
      <top style="thin">
        <color rgb="00DCE3EB"/>
      </top>
      <bottom/>
      <diagonal/>
    </border>
    <border>
      <left/>
      <right/>
      <top style="thin">
        <color rgb="00DCE3EB"/>
      </top>
      <bottom style="thin">
        <color rgb="00DCE3EB"/>
      </bottom>
      <diagonal/>
    </border>
    <border>
      <left/>
      <right style="thin">
        <color rgb="00DCE3EB"/>
      </right>
      <top style="thin">
        <color rgb="00DCE3EB"/>
      </top>
      <bottom style="thin">
        <color rgb="00DCE3EB"/>
      </bottom>
      <diagonal/>
    </border>
  </borders>
  <cellStyleXfs count="1">
    <xf numFmtId="0" fontId="0" fillId="0" borderId="0"/>
  </cellStyleXfs>
  <cellXfs count="33">
    <xf numFmtId="0" fontId="0" fillId="0" borderId="0" pivotButton="0" quotePrefix="0" xfId="0"/>
    <xf numFmtId="0" fontId="1" fillId="0" borderId="0" applyAlignment="1" pivotButton="0" quotePrefix="0" xfId="0">
      <alignment horizontal="right" vertical="center"/>
    </xf>
    <xf numFmtId="0" fontId="2" fillId="2" borderId="1" applyAlignment="1" pivotButton="0" quotePrefix="0" xfId="0">
      <alignment vertical="center" wrapText="1" indent="1"/>
    </xf>
    <xf numFmtId="0" fontId="0" fillId="0" borderId="2" pivotButton="0" quotePrefix="0" xfId="0"/>
    <xf numFmtId="0" fontId="3" fillId="3" borderId="0" applyAlignment="1" pivotButton="0" quotePrefix="0" xfId="0">
      <alignment vertical="center" wrapText="1" indent="1"/>
    </xf>
    <xf numFmtId="0" fontId="4" fillId="0" borderId="0" applyAlignment="1" pivotButton="0" quotePrefix="0" xfId="0">
      <alignment vertical="top" wrapText="1"/>
    </xf>
    <xf numFmtId="0" fontId="5" fillId="0" borderId="0" applyAlignment="1" pivotButton="0" quotePrefix="0" xfId="0">
      <alignment vertical="top" wrapText="1"/>
    </xf>
    <xf numFmtId="0" fontId="6" fillId="0" borderId="0" applyAlignment="1" pivotButton="0" quotePrefix="0" xfId="0">
      <alignment horizontal="right" vertical="center" wrapText="1"/>
    </xf>
    <xf numFmtId="164" fontId="7" fillId="4" borderId="3" applyAlignment="1" pivotButton="0" quotePrefix="0" xfId="0">
      <alignment horizontal="center" vertical="center"/>
    </xf>
    <xf numFmtId="0" fontId="6" fillId="0" borderId="0" applyAlignment="1" pivotButton="0" quotePrefix="0" xfId="0">
      <alignment horizontal="right" vertical="center"/>
    </xf>
    <xf numFmtId="2" fontId="7" fillId="5" borderId="3" applyAlignment="1" pivotButton="0" quotePrefix="0" xfId="0">
      <alignment horizontal="center" vertical="center"/>
    </xf>
    <xf numFmtId="2" fontId="7" fillId="4" borderId="3" applyAlignment="1" pivotButton="0" quotePrefix="0" xfId="0">
      <alignment horizontal="center" vertical="center"/>
    </xf>
    <xf numFmtId="9" fontId="7" fillId="4" borderId="3" applyAlignment="1" pivotButton="0" quotePrefix="0" xfId="0">
      <alignment horizontal="center" vertical="center"/>
    </xf>
    <xf numFmtId="0" fontId="7" fillId="5" borderId="3" applyAlignment="1" pivotButton="0" quotePrefix="0" xfId="0">
      <alignment horizontal="center" vertical="center"/>
    </xf>
    <xf numFmtId="0" fontId="0" fillId="0" borderId="6" pivotButton="0" quotePrefix="0" xfId="0"/>
    <xf numFmtId="0" fontId="0" fillId="0" borderId="7" pivotButton="0" quotePrefix="0" xfId="0"/>
    <xf numFmtId="0" fontId="8" fillId="0" borderId="0" pivotButton="0" quotePrefix="0" xfId="0"/>
    <xf numFmtId="0" fontId="4" fillId="0" borderId="0" pivotButton="0" quotePrefix="0" xfId="0"/>
    <xf numFmtId="0" fontId="9" fillId="2" borderId="3" applyAlignment="1" pivotButton="0" quotePrefix="0" xfId="0">
      <alignment vertical="center" wrapText="1"/>
    </xf>
    <xf numFmtId="0" fontId="5" fillId="0" borderId="3" applyAlignment="1" pivotButton="0" quotePrefix="0" xfId="0">
      <alignment vertical="top"/>
    </xf>
    <xf numFmtId="0" fontId="5" fillId="0" borderId="3" applyAlignment="1" pivotButton="0" quotePrefix="0" xfId="0">
      <alignment vertical="top" wrapText="1"/>
    </xf>
    <xf numFmtId="2" fontId="5" fillId="0" borderId="3" applyAlignment="1" pivotButton="0" quotePrefix="0" xfId="0">
      <alignment vertical="top"/>
    </xf>
    <xf numFmtId="2" fontId="5" fillId="5" borderId="3" applyAlignment="1" pivotButton="0" quotePrefix="0" xfId="0">
      <alignment vertical="top"/>
    </xf>
    <xf numFmtId="9" fontId="5" fillId="5" borderId="3" applyAlignment="1" pivotButton="0" quotePrefix="0" xfId="0">
      <alignment vertical="top"/>
    </xf>
    <xf numFmtId="0" fontId="5" fillId="5" borderId="3" applyAlignment="1" pivotButton="0" quotePrefix="0" xfId="0">
      <alignment vertical="top"/>
    </xf>
    <xf numFmtId="0" fontId="6" fillId="0" borderId="3" applyAlignment="1" pivotButton="0" quotePrefix="0" xfId="0">
      <alignment vertical="top"/>
    </xf>
    <xf numFmtId="2" fontId="6" fillId="5" borderId="3" applyAlignment="1" pivotButton="0" quotePrefix="0" xfId="0">
      <alignment vertical="top"/>
    </xf>
    <xf numFmtId="164" fontId="5" fillId="0" borderId="3" applyAlignment="1" pivotButton="0" quotePrefix="0" xfId="0">
      <alignment vertical="top"/>
    </xf>
    <xf numFmtId="0" fontId="10" fillId="0" borderId="0" applyAlignment="1" pivotButton="0" quotePrefix="0" xfId="0">
      <alignment vertical="center" wrapText="1"/>
    </xf>
    <xf numFmtId="1" fontId="7" fillId="5" borderId="3" applyAlignment="1" pivotButton="0" quotePrefix="0" xfId="0">
      <alignment horizontal="center" vertical="center"/>
    </xf>
    <xf numFmtId="0" fontId="7" fillId="4" borderId="3" applyAlignment="1" pivotButton="0" quotePrefix="0" xfId="0">
      <alignment horizontal="center" vertical="center"/>
    </xf>
    <xf numFmtId="1" fontId="5" fillId="0" borderId="3" applyAlignment="1" pivotButton="0" quotePrefix="0" xfId="0">
      <alignment vertical="top"/>
    </xf>
    <xf numFmtId="1" fontId="5" fillId="5" borderId="3" applyAlignment="1" pivotButton="0" quotePrefix="0" xfId="0">
      <alignment vertical="top"/>
    </xf>
  </cellXfs>
  <cellStyles count="1">
    <cellStyle name="Normal" xfId="0" builtinId="0" hidden="0"/>
  </cellStyles>
  <dxfs count="5">
    <dxf>
      <fill>
        <patternFill patternType="solid">
          <fgColor rgb="00FBE3D2"/>
        </patternFill>
      </fill>
    </dxf>
    <dxf>
      <font>
        <b val="1"/>
        <color rgb="00FFFFFF"/>
      </font>
      <fill>
        <patternFill patternType="solid">
          <fgColor rgb="000E2A47"/>
        </patternFill>
      </fill>
    </dxf>
    <dxf>
      <font>
        <b val="1"/>
        <color rgb="00FFFFFF"/>
      </font>
      <fill>
        <patternFill patternType="solid">
          <fgColor rgb="00E8772E"/>
        </patternFill>
      </fill>
    </dxf>
    <dxf>
      <fill>
        <patternFill patternType="solid">
          <fgColor rgb="00FCE3CC"/>
        </patternFill>
      </fill>
    </dxf>
    <dxf>
      <fill>
        <patternFill patternType="solid">
          <fgColor rgb="00E3EEF8"/>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styles" Target="styles.xml" Id="rId6"/><Relationship Type="http://schemas.openxmlformats.org/officeDocument/2006/relationships/theme" Target="theme/theme1.xml" Id="rId7"/></Relationships>
</file>

<file path=xl/drawings/_rels/drawing1.xml.rels><Relationships xmlns="http://schemas.openxmlformats.org/package/2006/relationships"><Relationship Type="http://schemas.openxmlformats.org/officeDocument/2006/relationships/image" Target="/xl/media/image1.png" Id="rId1"/></Relationships>
</file>

<file path=xl/drawings/_rels/drawing2.xml.rels><Relationships xmlns="http://schemas.openxmlformats.org/package/2006/relationships"><Relationship Type="http://schemas.openxmlformats.org/officeDocument/2006/relationships/image" Target="/xl/media/image2.png" Id="rId1"/></Relationships>
</file>

<file path=xl/drawings/_rels/drawing3.xml.rels><Relationships xmlns="http://schemas.openxmlformats.org/package/2006/relationships"><Relationship Type="http://schemas.openxmlformats.org/officeDocument/2006/relationships/image" Target="/xl/media/image3.png" Id="rId1"/></Relationships>
</file>

<file path=xl/drawings/_rels/drawing4.xml.rels><Relationships xmlns="http://schemas.openxmlformats.org/package/2006/relationships"><Relationship Type="http://schemas.openxmlformats.org/officeDocument/2006/relationships/image" Target="/xl/media/image4.png" Id="rId1"/></Relationships>
</file>

<file path=xl/drawings/_rels/drawing5.xml.rels><Relationships xmlns="http://schemas.openxmlformats.org/package/2006/relationships"><Relationship Type="http://schemas.openxmlformats.org/officeDocument/2006/relationships/image" Target="/xl/media/image5.png" Id="rId1"/></Relationships>
</file>

<file path=xl/drawings/drawing1.xml><?xml version="1.0" encoding="utf-8"?>
<wsDr xmlns="http://schemas.openxmlformats.org/drawingml/2006/spreadsheetDrawing">
  <oneCellAnchor>
    <from>
      <col>0</col>
      <colOff>0</colOff>
      <row>0</row>
      <rowOff>0</rowOff>
    </from>
    <ext cx="1447800" cy="323850"/>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spPr>
    </pic>
    <clientData/>
  </oneCellAnchor>
</wsDr>
</file>

<file path=xl/drawings/drawing2.xml><?xml version="1.0" encoding="utf-8"?>
<wsDr xmlns="http://schemas.openxmlformats.org/drawingml/2006/spreadsheetDrawing">
  <oneCellAnchor>
    <from>
      <col>0</col>
      <colOff>0</colOff>
      <row>0</row>
      <rowOff>0</rowOff>
    </from>
    <ext cx="1447800" cy="323850"/>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spPr>
    </pic>
    <clientData/>
  </oneCellAnchor>
</wsDr>
</file>

<file path=xl/drawings/drawing3.xml><?xml version="1.0" encoding="utf-8"?>
<wsDr xmlns="http://schemas.openxmlformats.org/drawingml/2006/spreadsheetDrawing">
  <oneCellAnchor>
    <from>
      <col>0</col>
      <colOff>0</colOff>
      <row>0</row>
      <rowOff>0</rowOff>
    </from>
    <ext cx="1447800" cy="323850"/>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spPr>
    </pic>
    <clientData/>
  </oneCellAnchor>
</wsDr>
</file>

<file path=xl/drawings/drawing4.xml><?xml version="1.0" encoding="utf-8"?>
<wsDr xmlns="http://schemas.openxmlformats.org/drawingml/2006/spreadsheetDrawing">
  <oneCellAnchor>
    <from>
      <col>0</col>
      <colOff>0</colOff>
      <row>0</row>
      <rowOff>0</rowOff>
    </from>
    <ext cx="1447800" cy="323850"/>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spPr>
    </pic>
    <clientData/>
  </oneCellAnchor>
</wsDr>
</file>

<file path=xl/drawings/drawing5.xml><?xml version="1.0" encoding="utf-8"?>
<wsDr xmlns="http://schemas.openxmlformats.org/drawingml/2006/spreadsheetDrawing">
  <oneCellAnchor>
    <from>
      <col>0</col>
      <colOff>0</colOff>
      <row>0</row>
      <rowOff>0</rowOff>
    </from>
    <ext cx="1447800" cy="323850"/>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spPr>
    </pic>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drawing" Target="/xl/drawings/drawing1.xml" Id="rId1"/></Relationships>
</file>

<file path=xl/worksheets/_rels/sheet2.xml.rels><Relationships xmlns="http://schemas.openxmlformats.org/package/2006/relationships"><Relationship Type="http://schemas.openxmlformats.org/officeDocument/2006/relationships/drawing" Target="/xl/drawings/drawing2.xml" Id="rId1"/></Relationships>
</file>

<file path=xl/worksheets/_rels/sheet3.xml.rels><Relationships xmlns="http://schemas.openxmlformats.org/package/2006/relationships"><Relationship Type="http://schemas.openxmlformats.org/officeDocument/2006/relationships/drawing" Target="/xl/drawings/drawing3.xml" Id="rId1"/></Relationships>
</file>

<file path=xl/worksheets/_rels/sheet4.xml.rels><Relationships xmlns="http://schemas.openxmlformats.org/package/2006/relationships"><Relationship Type="http://schemas.openxmlformats.org/officeDocument/2006/relationships/drawing" Target="/xl/drawings/drawing4.xml" Id="rId1"/></Relationships>
</file>

<file path=xl/worksheets/_rels/sheet5.xml.rels><Relationships xmlns="http://schemas.openxmlformats.org/package/2006/relationships"><Relationship Type="http://schemas.openxmlformats.org/officeDocument/2006/relationships/drawing" Target="/xl/drawings/drawing5.xml" Id="rId1"/></Relationships>
</file>

<file path=xl/worksheets/sheet1.xml><?xml version="1.0" encoding="utf-8"?>
<worksheet xmlns="http://schemas.openxmlformats.org/spreadsheetml/2006/main">
  <sheetPr>
    <outlinePr summaryBelow="1" summaryRight="1"/>
    <pageSetUpPr fitToPage="1"/>
  </sheetPr>
  <dimension ref="A1:H17"/>
  <sheetViews>
    <sheetView showGridLines="0" workbookViewId="0">
      <selection activeCell="A1" sqref="A1"/>
    </sheetView>
  </sheetViews>
  <sheetFormatPr baseColWidth="8" defaultRowHeight="15"/>
  <cols>
    <col width="4" customWidth="1" min="1" max="1"/>
    <col width="120" customWidth="1" min="2" max="2"/>
  </cols>
  <sheetData>
    <row r="1" ht="30" customHeight="1">
      <c r="H1" s="1" t="inlineStr">
        <is>
          <t>TPL-SPM-T12  |  project2-me.com</t>
        </is>
      </c>
    </row>
    <row r="2" ht="26" customHeight="1">
      <c r="A2" s="2" t="inlineStr">
        <is>
          <t>Owner Budget Tracker and Risk Register (T12)</t>
        </is>
      </c>
      <c r="B2" s="3" t="n"/>
      <c r="C2" s="3" t="n"/>
      <c r="D2" s="3" t="n"/>
      <c r="E2" s="3" t="n"/>
      <c r="F2" s="3" t="n"/>
      <c r="G2" s="3" t="n"/>
      <c r="H2" s="3" t="n"/>
    </row>
    <row r="3" ht="30" customHeight="1">
      <c r="A3" s="4" t="inlineStr">
        <is>
          <t>How to use this workbook</t>
        </is>
      </c>
    </row>
    <row r="5" ht="20" customHeight="1">
      <c r="B5" s="5" t="inlineStr">
        <is>
          <t>What it is</t>
        </is>
      </c>
    </row>
    <row r="6" ht="60" customHeight="1">
      <c r="B6" s="6" t="inlineStr">
        <is>
          <t>An owner-side budget and risk register for a yacht newbuild. It tracks everything the Owner pays for, not only the contract price: variation orders, allowance over- or underspend, owner-furnished items, the owner's team and advisers, registration, insurance, financing, crew before delivery and delivery costs, plus contingency and a management reserve held by the Owner.</t>
        </is>
      </c>
    </row>
    <row r="7" ht="20" customHeight="1">
      <c r="B7" s="5" t="inlineStr">
        <is>
          <t>Sheets</t>
        </is>
      </c>
    </row>
    <row r="8" ht="45" customHeight="1">
      <c r="B8" s="6" t="inlineStr">
        <is>
          <t>Budget - Blank / Budget - Example YP-48: one row per budget line. Enter the budget at signing, committed, paid and forecast at completion. Transfers from contingency and Owner-approved budget changes are entered in the two logs under the table and pulled into each line by its exact name (use the drop-down).</t>
        </is>
      </c>
    </row>
    <row r="9" ht="45" customHeight="1">
      <c r="B9" s="6" t="inlineStr">
        <is>
          <t>Risks - Blank / Risks - Example YP-48: one row per risk. Enter probability %, cost impact (index or currency) and time impact in weeks. The sheet scores P and I, multiplies them, sets the level and calculates the expected value. Mark Y if the contingency is meant to cover the risk.</t>
        </is>
      </c>
    </row>
    <row r="10" ht="20" customHeight="1">
      <c r="B10" s="5" t="inlineStr">
        <is>
          <t>Rules used by the formulas</t>
        </is>
      </c>
    </row>
    <row r="11" ht="75" customHeight="1">
      <c r="B11" s="6" t="inlineStr">
        <is>
          <t>Current budget = budget at signing + transfers from contingency + Owner-approved budget changes. Variance = current budget - forecast at completion (negative means forecast over budget). Contingency remaining = contingency at signing - transfers. Contingency after forecast = remaining + total variance. Coverage = contingency after forecast / expected value of the open risks covered by contingency (below 1.0 is flagged 'Short', below 1.2 'Thin'; set your own thresholds). Currency exposure = unhedged payments still to pay x the move you test.</t>
        </is>
      </c>
    </row>
    <row r="12" ht="30" customHeight="1">
      <c r="B12" s="6" t="inlineStr">
        <is>
          <t>Contingency is for risks in the register. New scope the Owner chooses is a budget change, not a contingency draw. The management reserve is released only by the Owner, for something no one had listed.</t>
        </is>
      </c>
    </row>
    <row r="13" ht="20" customHeight="1">
      <c r="B13" s="5" t="inlineStr">
        <is>
          <t>Limits</t>
        </is>
      </c>
    </row>
    <row r="14" ht="45" customHeight="1">
      <c r="B14" s="6" t="inlineStr">
        <is>
          <t>One currency or index per workbook; no automatic exchange-rate conversion. Formulas cover 25 budget lines, 30 transfers, 15 budget changes and 40 risks. Expected values add up risks as if they were independent; risks that share a cause (for example several that all move the delivery date) can arrive together.</t>
        </is>
      </c>
    </row>
    <row r="15" ht="30" customHeight="1">
      <c r="B15" s="6" t="inlineStr">
        <is>
          <t>Not financial, tax, insurance or legal advice. Tax, duties, insurance cover and hedging are decisions for the Owner with qualified advisers.</t>
        </is>
      </c>
    </row>
    <row r="16" ht="20" customHeight="1">
      <c r="B16" s="5" t="inlineStr">
        <is>
          <t>Example data</t>
        </is>
      </c>
    </row>
    <row r="17" ht="45" customHeight="1">
      <c r="B17" s="6" t="inlineStr">
        <is>
          <t>Illustrative project: Project YP-48 is fictional. Its parameters are chosen from publicly reported industry ranges so the numbers are realistic, but no real yard, owner or yacht is described. All money is an index where the contract price is 100. The figures are illustrative, not a benchmark and not a guide to what these items cost on a real yacht.</t>
        </is>
      </c>
    </row>
  </sheetData>
  <mergeCells count="2">
    <mergeCell ref="A3:H3"/>
    <mergeCell ref="A2:H2"/>
  </mergeCells>
  <pageMargins left="0.75" right="0.75" top="1" bottom="1" header="0.5" footer="0.5"/>
  <pageSetup orientation="portrait" paperSize="9" fitToHeight="0" fitToWidth="1"/>
  <drawing xmlns:r="http://schemas.openxmlformats.org/officeDocument/2006/relationships" r:id="rId1"/>
</worksheet>
</file>

<file path=xl/worksheets/sheet2.xml><?xml version="1.0" encoding="utf-8"?>
<worksheet xmlns="http://schemas.openxmlformats.org/spreadsheetml/2006/main">
  <sheetPr>
    <outlinePr summaryBelow="1" summaryRight="1"/>
    <pageSetUpPr fitToPage="1"/>
  </sheetPr>
  <dimension ref="A1:N100"/>
  <sheetViews>
    <sheetView workbookViewId="0">
      <pane xSplit="3" ySplit="20" topLeftCell="D21" activePane="bottomRight" state="frozen"/>
      <selection pane="topRight"/>
      <selection pane="bottomLeft"/>
      <selection pane="bottomRight" activeCell="A1" sqref="A1"/>
    </sheetView>
  </sheetViews>
  <sheetFormatPr baseColWidth="8" defaultRowHeight="15"/>
  <cols>
    <col width="6" customWidth="1" min="1" max="1"/>
    <col width="24" customWidth="1" min="2" max="2"/>
    <col width="52" customWidth="1" min="3" max="3"/>
    <col width="11" customWidth="1" min="4" max="4"/>
    <col width="12" customWidth="1" min="5" max="5"/>
    <col width="12" customWidth="1" min="6" max="6"/>
    <col width="11" customWidth="1" min="7" max="7"/>
    <col width="11" customWidth="1" min="8" max="8"/>
    <col width="11" customWidth="1" min="9" max="9"/>
    <col width="12" customWidth="1" min="10" max="10"/>
    <col width="12" customWidth="1" min="11" max="11"/>
    <col width="10" customWidth="1" min="12" max="12"/>
    <col width="22" customWidth="1" min="13" max="13"/>
    <col width="48" customWidth="1" min="14" max="14"/>
  </cols>
  <sheetData>
    <row r="1" ht="30" customHeight="1">
      <c r="N1" s="1" t="inlineStr">
        <is>
          <t>TPL-SPM-T12  |  project2-me.com</t>
        </is>
      </c>
    </row>
    <row r="2" ht="26" customHeight="1">
      <c r="A2" s="2" t="inlineStr">
        <is>
          <t>Owner Budget Tracker and Risk Register (T12): Owner Budget</t>
        </is>
      </c>
      <c r="B2" s="3" t="n"/>
      <c r="C2" s="3" t="n"/>
      <c r="D2" s="3" t="n"/>
      <c r="E2" s="3" t="n"/>
      <c r="F2" s="3" t="n"/>
      <c r="G2" s="3" t="n"/>
      <c r="H2" s="3" t="n"/>
      <c r="I2" s="3" t="n"/>
      <c r="J2" s="3" t="n"/>
      <c r="K2" s="3" t="n"/>
      <c r="L2" s="3" t="n"/>
      <c r="M2" s="3" t="n"/>
      <c r="N2" s="3" t="n"/>
    </row>
    <row r="3" ht="30" customHeight="1">
      <c r="A3" s="4" t="inlineStr">
        <is>
          <t>Blank. Index or currency; enter your own lines.</t>
        </is>
      </c>
    </row>
    <row r="5">
      <c r="B5" s="7" t="inlineStr">
        <is>
          <t>As at (date)</t>
        </is>
      </c>
      <c r="C5" s="8" t="n"/>
      <c r="E5" s="9" t="inlineStr">
        <is>
          <t>Owner budget at signing (with reserves)</t>
        </is>
      </c>
      <c r="H5" s="10">
        <f>D46+$C$6+$C$7</f>
        <v/>
      </c>
    </row>
    <row r="6">
      <c r="B6" s="7" t="inlineStr">
        <is>
          <t>Contingency at signing</t>
        </is>
      </c>
      <c r="C6" s="11" t="n"/>
      <c r="E6" s="9" t="inlineStr">
        <is>
          <t>Current budget, lines</t>
        </is>
      </c>
      <c r="H6" s="10">
        <f>G46</f>
        <v/>
      </c>
    </row>
    <row r="7">
      <c r="B7" s="7" t="inlineStr">
        <is>
          <t>Management reserve at signing</t>
        </is>
      </c>
      <c r="C7" s="11" t="n"/>
      <c r="E7" s="9" t="inlineStr">
        <is>
          <t>Forecast at completion, lines</t>
        </is>
      </c>
      <c r="H7" s="10">
        <f>J46</f>
        <v/>
      </c>
    </row>
    <row r="8">
      <c r="B8" s="7" t="inlineStr">
        <is>
          <t>Management reserve used</t>
        </is>
      </c>
      <c r="C8" s="11" t="n"/>
      <c r="E8" s="9" t="inlineStr">
        <is>
          <t>Contingency drawn</t>
        </is>
      </c>
      <c r="H8" s="10">
        <f>SUM(D52:D81)</f>
        <v/>
      </c>
    </row>
    <row r="9">
      <c r="B9" s="7" t="inlineStr">
        <is>
          <t>Unhedged contract payments still to pay</t>
        </is>
      </c>
      <c r="C9" s="11" t="n"/>
      <c r="E9" s="9" t="inlineStr">
        <is>
          <t>Contingency remaining</t>
        </is>
      </c>
      <c r="H9" s="10">
        <f>$C$6-H8</f>
        <v/>
      </c>
    </row>
    <row r="10">
      <c r="B10" s="7" t="inlineStr">
        <is>
          <t>Currency sensitivity (move tested)</t>
        </is>
      </c>
      <c r="C10" s="12" t="n"/>
      <c r="E10" s="9" t="inlineStr">
        <is>
          <t>Contingency after forecast variance</t>
        </is>
      </c>
      <c r="H10" s="10">
        <f>H9+K46</f>
        <v/>
      </c>
    </row>
    <row r="11">
      <c r="E11" s="9" t="inlineStr">
        <is>
          <t>Owner budget now (with reserves)</t>
        </is>
      </c>
      <c r="H11" s="10">
        <f>H6+H9+$C$7-$C$8</f>
        <v/>
      </c>
    </row>
    <row r="12">
      <c r="E12" s="9" t="inlineStr">
        <is>
          <t>Risk exposure (expected value)</t>
        </is>
      </c>
      <c r="H12" s="10">
        <f>'Risks - Blank'!$C$9</f>
        <v/>
      </c>
    </row>
    <row r="13">
      <c r="E13" s="9" t="inlineStr">
        <is>
          <t>Coverage (contingency / exposure)</t>
        </is>
      </c>
      <c r="H13" s="10">
        <f>IF(N(H12)=0,"",H10/H12)</f>
        <v/>
      </c>
    </row>
    <row r="14">
      <c r="E14" s="9" t="inlineStr">
        <is>
          <t>Coverage check</t>
        </is>
      </c>
      <c r="H14" s="13">
        <f>IF(H13="","",IF(H13&lt;1,"Short: raise with the Owner",IF(H13&lt;1.2,"Thin","Covered")))</f>
        <v/>
      </c>
      <c r="I14" s="14" t="n"/>
      <c r="J14" s="15" t="n"/>
    </row>
    <row r="15">
      <c r="E15" s="9" t="inlineStr">
        <is>
          <t>Currency exposure (move x unhedged)</t>
        </is>
      </c>
      <c r="H15" s="10">
        <f>IF(OR($C$9="",$C$10=""),"",$C$9*$C$10)</f>
        <v/>
      </c>
    </row>
    <row r="16">
      <c r="E16" s="9" t="inlineStr">
        <is>
          <t>Currency exposure vs contingency left</t>
        </is>
      </c>
      <c r="H16" s="13">
        <f>IF(H15="","",IF(H15&gt;H10,"Exceeds contingency","Within contingency"))</f>
        <v/>
      </c>
      <c r="I16" s="14" t="n"/>
      <c r="J16" s="15" t="n"/>
    </row>
    <row r="17">
      <c r="B17" s="16" t="inlineStr">
        <is>
          <t>Index: contract price = 100 (or your currency). White cells are inputs; grey cells are formulas. Not financial, tax or legal advice.</t>
        </is>
      </c>
    </row>
    <row r="19">
      <c r="A19" s="17" t="inlineStr">
        <is>
          <t>Budget lines</t>
        </is>
      </c>
    </row>
    <row r="20" ht="58" customHeight="1">
      <c r="A20" s="18" t="inlineStr">
        <is>
          <t>No</t>
        </is>
      </c>
      <c r="B20" s="18" t="inlineStr">
        <is>
          <t>Group</t>
        </is>
      </c>
      <c r="C20" s="18" t="inlineStr">
        <is>
          <t>Budget line</t>
        </is>
      </c>
      <c r="D20" s="18" t="inlineStr">
        <is>
          <t>Budget at signing</t>
        </is>
      </c>
      <c r="E20" s="18" t="inlineStr">
        <is>
          <t>Transfers from contingency</t>
        </is>
      </c>
      <c r="F20" s="18" t="inlineStr">
        <is>
          <t>Owner-approved budget changes</t>
        </is>
      </c>
      <c r="G20" s="18" t="inlineStr">
        <is>
          <t>Current budget</t>
        </is>
      </c>
      <c r="H20" s="18" t="inlineStr">
        <is>
          <t>Committed</t>
        </is>
      </c>
      <c r="I20" s="18" t="inlineStr">
        <is>
          <t>Paid to date</t>
        </is>
      </c>
      <c r="J20" s="18" t="inlineStr">
        <is>
          <t>Forecast at completion</t>
        </is>
      </c>
      <c r="K20" s="18" t="inlineStr">
        <is>
          <t>Variance (current - forecast)</t>
        </is>
      </c>
      <c r="L20" s="18" t="inlineStr">
        <is>
          <t>% committed</t>
        </is>
      </c>
      <c r="M20" s="18" t="inlineStr">
        <is>
          <t>Flag</t>
        </is>
      </c>
      <c r="N20" s="18" t="inlineStr">
        <is>
          <t>Notes</t>
        </is>
      </c>
    </row>
    <row r="21" ht="30" customHeight="1">
      <c r="A21" s="19" t="n">
        <v>1</v>
      </c>
      <c r="B21" s="20" t="inlineStr">
        <is>
          <t>Contract with the Yard</t>
        </is>
      </c>
      <c r="C21" s="20" t="inlineStr">
        <is>
          <t>Contract price</t>
        </is>
      </c>
      <c r="D21" s="21" t="n"/>
      <c r="E21" s="22">
        <f>IF(C21="","",SUMIF($C$52:$C$81,C21,$D$52:$D$81))</f>
        <v/>
      </c>
      <c r="F21" s="22">
        <f>IF(C21="","",SUMIF($C$86:$C$100,C21,$D$86:$D$100))</f>
        <v/>
      </c>
      <c r="G21" s="22">
        <f>IF(C21="","",N(D21)+N(E21)+N(F21))</f>
        <v/>
      </c>
      <c r="H21" s="21" t="n"/>
      <c r="I21" s="21" t="n"/>
      <c r="J21" s="21" t="n"/>
      <c r="K21" s="22">
        <f>IF(OR(C21="",J21=""),"",G21-J21)</f>
        <v/>
      </c>
      <c r="L21" s="23">
        <f>IF(OR(C21="",N(G21)=0),"",N(H21)/G21)</f>
        <v/>
      </c>
      <c r="M21" s="24">
        <f>IF(C21="","",IF(AND(K21&lt;&gt;"",K21&lt;0),"Forecast over budget",IF(N(H21)&gt;N(G21)+0.0001,"Committed over budget",IF(N(I21)&gt;N(H21)+0.0001,"Paid over committed","OK"))))</f>
        <v/>
      </c>
      <c r="N21" s="20" t="n"/>
    </row>
    <row r="22" ht="30" customHeight="1">
      <c r="A22" s="19" t="n">
        <v>2</v>
      </c>
      <c r="B22" s="20" t="inlineStr">
        <is>
          <t>Contract with the Yard</t>
        </is>
      </c>
      <c r="C22" s="20" t="inlineStr">
        <is>
          <t>Owner changes (variation orders)</t>
        </is>
      </c>
      <c r="D22" s="21" t="n"/>
      <c r="E22" s="22">
        <f>IF(C22="","",SUMIF($C$52:$C$81,C22,$D$52:$D$81))</f>
        <v/>
      </c>
      <c r="F22" s="22">
        <f>IF(C22="","",SUMIF($C$86:$C$100,C22,$D$86:$D$100))</f>
        <v/>
      </c>
      <c r="G22" s="22">
        <f>IF(C22="","",N(D22)+N(E22)+N(F22))</f>
        <v/>
      </c>
      <c r="H22" s="21" t="n"/>
      <c r="I22" s="21" t="n"/>
      <c r="J22" s="21" t="n"/>
      <c r="K22" s="22">
        <f>IF(OR(C22="",J22=""),"",G22-J22)</f>
        <v/>
      </c>
      <c r="L22" s="23">
        <f>IF(OR(C22="",N(G22)=0),"",N(H22)/G22)</f>
        <v/>
      </c>
      <c r="M22" s="24">
        <f>IF(C22="","",IF(AND(K22&lt;&gt;"",K22&lt;0),"Forecast over budget",IF(N(H22)&gt;N(G22)+0.0001,"Committed over budget",IF(N(I22)&gt;N(H22)+0.0001,"Paid over committed","OK"))))</f>
        <v/>
      </c>
      <c r="N22" s="20" t="n"/>
    </row>
    <row r="23" ht="30" customHeight="1">
      <c r="A23" s="19" t="n">
        <v>3</v>
      </c>
      <c r="B23" s="20" t="inlineStr">
        <is>
          <t>Contract with the Yard</t>
        </is>
      </c>
      <c r="C23" s="20" t="inlineStr">
        <is>
          <t>Allowance reconciliation (over / under the contract allowances)</t>
        </is>
      </c>
      <c r="D23" s="21" t="n"/>
      <c r="E23" s="22">
        <f>IF(C23="","",SUMIF($C$52:$C$81,C23,$D$52:$D$81))</f>
        <v/>
      </c>
      <c r="F23" s="22">
        <f>IF(C23="","",SUMIF($C$86:$C$100,C23,$D$86:$D$100))</f>
        <v/>
      </c>
      <c r="G23" s="22">
        <f>IF(C23="","",N(D23)+N(E23)+N(F23))</f>
        <v/>
      </c>
      <c r="H23" s="21" t="n"/>
      <c r="I23" s="21" t="n"/>
      <c r="J23" s="21" t="n"/>
      <c r="K23" s="22">
        <f>IF(OR(C23="",J23=""),"",G23-J23)</f>
        <v/>
      </c>
      <c r="L23" s="23">
        <f>IF(OR(C23="",N(G23)=0),"",N(H23)/G23)</f>
        <v/>
      </c>
      <c r="M23" s="24">
        <f>IF(C23="","",IF(AND(K23&lt;&gt;"",K23&lt;0),"Forecast over budget",IF(N(H23)&gt;N(G23)+0.0001,"Committed over budget",IF(N(I23)&gt;N(H23)+0.0001,"Paid over committed","OK"))))</f>
        <v/>
      </c>
      <c r="N23" s="20" t="n"/>
    </row>
    <row r="24" ht="30" customHeight="1">
      <c r="A24" s="19" t="n">
        <v>4</v>
      </c>
      <c r="B24" s="20" t="inlineStr">
        <is>
          <t>Owner-furnished items</t>
        </is>
      </c>
      <c r="C24" s="20" t="inlineStr">
        <is>
          <t>Tenders and water toys</t>
        </is>
      </c>
      <c r="D24" s="21" t="n"/>
      <c r="E24" s="22">
        <f>IF(C24="","",SUMIF($C$52:$C$81,C24,$D$52:$D$81))</f>
        <v/>
      </c>
      <c r="F24" s="22">
        <f>IF(C24="","",SUMIF($C$86:$C$100,C24,$D$86:$D$100))</f>
        <v/>
      </c>
      <c r="G24" s="22">
        <f>IF(C24="","",N(D24)+N(E24)+N(F24))</f>
        <v/>
      </c>
      <c r="H24" s="21" t="n"/>
      <c r="I24" s="21" t="n"/>
      <c r="J24" s="21" t="n"/>
      <c r="K24" s="22">
        <f>IF(OR(C24="",J24=""),"",G24-J24)</f>
        <v/>
      </c>
      <c r="L24" s="23">
        <f>IF(OR(C24="",N(G24)=0),"",N(H24)/G24)</f>
        <v/>
      </c>
      <c r="M24" s="24">
        <f>IF(C24="","",IF(AND(K24&lt;&gt;"",K24&lt;0),"Forecast over budget",IF(N(H24)&gt;N(G24)+0.0001,"Committed over budget",IF(N(I24)&gt;N(H24)+0.0001,"Paid over committed","OK"))))</f>
        <v/>
      </c>
      <c r="N24" s="20" t="n"/>
    </row>
    <row r="25" ht="30" customHeight="1">
      <c r="A25" s="19" t="n">
        <v>5</v>
      </c>
      <c r="B25" s="20" t="inlineStr">
        <is>
          <t>Owner-furnished items</t>
        </is>
      </c>
      <c r="C25" s="20" t="inlineStr">
        <is>
          <t>Art and installation support</t>
        </is>
      </c>
      <c r="D25" s="21" t="n"/>
      <c r="E25" s="22">
        <f>IF(C25="","",SUMIF($C$52:$C$81,C25,$D$52:$D$81))</f>
        <v/>
      </c>
      <c r="F25" s="22">
        <f>IF(C25="","",SUMIF($C$86:$C$100,C25,$D$86:$D$100))</f>
        <v/>
      </c>
      <c r="G25" s="22">
        <f>IF(C25="","",N(D25)+N(E25)+N(F25))</f>
        <v/>
      </c>
      <c r="H25" s="21" t="n"/>
      <c r="I25" s="21" t="n"/>
      <c r="J25" s="21" t="n"/>
      <c r="K25" s="22">
        <f>IF(OR(C25="",J25=""),"",G25-J25)</f>
        <v/>
      </c>
      <c r="L25" s="23">
        <f>IF(OR(C25="",N(G25)=0),"",N(H25)/G25)</f>
        <v/>
      </c>
      <c r="M25" s="24">
        <f>IF(C25="","",IF(AND(K25&lt;&gt;"",K25&lt;0),"Forecast over budget",IF(N(H25)&gt;N(G25)+0.0001,"Committed over budget",IF(N(I25)&gt;N(H25)+0.0001,"Paid over committed","OK"))))</f>
        <v/>
      </c>
      <c r="N25" s="20" t="n"/>
    </row>
    <row r="26" ht="30" customHeight="1">
      <c r="A26" s="19" t="n">
        <v>6</v>
      </c>
      <c r="B26" s="20" t="inlineStr">
        <is>
          <t>Owner-furnished items</t>
        </is>
      </c>
      <c r="C26" s="20" t="inlineStr">
        <is>
          <t>Loose inventory</t>
        </is>
      </c>
      <c r="D26" s="21" t="n"/>
      <c r="E26" s="22">
        <f>IF(C26="","",SUMIF($C$52:$C$81,C26,$D$52:$D$81))</f>
        <v/>
      </c>
      <c r="F26" s="22">
        <f>IF(C26="","",SUMIF($C$86:$C$100,C26,$D$86:$D$100))</f>
        <v/>
      </c>
      <c r="G26" s="22">
        <f>IF(C26="","",N(D26)+N(E26)+N(F26))</f>
        <v/>
      </c>
      <c r="H26" s="21" t="n"/>
      <c r="I26" s="21" t="n"/>
      <c r="J26" s="21" t="n"/>
      <c r="K26" s="22">
        <f>IF(OR(C26="",J26=""),"",G26-J26)</f>
        <v/>
      </c>
      <c r="L26" s="23">
        <f>IF(OR(C26="",N(G26)=0),"",N(H26)/G26)</f>
        <v/>
      </c>
      <c r="M26" s="24">
        <f>IF(C26="","",IF(AND(K26&lt;&gt;"",K26&lt;0),"Forecast over budget",IF(N(H26)&gt;N(G26)+0.0001,"Committed over budget",IF(N(I26)&gt;N(H26)+0.0001,"Paid over committed","OK"))))</f>
        <v/>
      </c>
      <c r="N26" s="20" t="n"/>
    </row>
    <row r="27" ht="30" customHeight="1">
      <c r="A27" s="19" t="n">
        <v>7</v>
      </c>
      <c r="B27" s="20" t="inlineStr">
        <is>
          <t>Owner's team and advisers</t>
        </is>
      </c>
      <c r="C27" s="20" t="inlineStr">
        <is>
          <t>Owner's representative and site team</t>
        </is>
      </c>
      <c r="D27" s="21" t="n"/>
      <c r="E27" s="22">
        <f>IF(C27="","",SUMIF($C$52:$C$81,C27,$D$52:$D$81))</f>
        <v/>
      </c>
      <c r="F27" s="22">
        <f>IF(C27="","",SUMIF($C$86:$C$100,C27,$D$86:$D$100))</f>
        <v/>
      </c>
      <c r="G27" s="22">
        <f>IF(C27="","",N(D27)+N(E27)+N(F27))</f>
        <v/>
      </c>
      <c r="H27" s="21" t="n"/>
      <c r="I27" s="21" t="n"/>
      <c r="J27" s="21" t="n"/>
      <c r="K27" s="22">
        <f>IF(OR(C27="",J27=""),"",G27-J27)</f>
        <v/>
      </c>
      <c r="L27" s="23">
        <f>IF(OR(C27="",N(G27)=0),"",N(H27)/G27)</f>
        <v/>
      </c>
      <c r="M27" s="24">
        <f>IF(C27="","",IF(AND(K27&lt;&gt;"",K27&lt;0),"Forecast over budget",IF(N(H27)&gt;N(G27)+0.0001,"Committed over budget",IF(N(I27)&gt;N(H27)+0.0001,"Paid over committed","OK"))))</f>
        <v/>
      </c>
      <c r="N27" s="20" t="n"/>
    </row>
    <row r="28" ht="30" customHeight="1">
      <c r="A28" s="19" t="n">
        <v>8</v>
      </c>
      <c r="B28" s="20" t="inlineStr">
        <is>
          <t>Owner's team and advisers</t>
        </is>
      </c>
      <c r="C28" s="20" t="inlineStr">
        <is>
          <t>Designers after signature</t>
        </is>
      </c>
      <c r="D28" s="21" t="n"/>
      <c r="E28" s="22">
        <f>IF(C28="","",SUMIF($C$52:$C$81,C28,$D$52:$D$81))</f>
        <v/>
      </c>
      <c r="F28" s="22">
        <f>IF(C28="","",SUMIF($C$86:$C$100,C28,$D$86:$D$100))</f>
        <v/>
      </c>
      <c r="G28" s="22">
        <f>IF(C28="","",N(D28)+N(E28)+N(F28))</f>
        <v/>
      </c>
      <c r="H28" s="21" t="n"/>
      <c r="I28" s="21" t="n"/>
      <c r="J28" s="21" t="n"/>
      <c r="K28" s="22">
        <f>IF(OR(C28="",J28=""),"",G28-J28)</f>
        <v/>
      </c>
      <c r="L28" s="23">
        <f>IF(OR(C28="",N(G28)=0),"",N(H28)/G28)</f>
        <v/>
      </c>
      <c r="M28" s="24">
        <f>IF(C28="","",IF(AND(K28&lt;&gt;"",K28&lt;0),"Forecast over budget",IF(N(H28)&gt;N(G28)+0.0001,"Committed over budget",IF(N(I28)&gt;N(H28)+0.0001,"Paid over committed","OK"))))</f>
        <v/>
      </c>
      <c r="N28" s="20" t="n"/>
    </row>
    <row r="29" ht="30" customHeight="1">
      <c r="A29" s="19" t="n">
        <v>9</v>
      </c>
      <c r="B29" s="20" t="inlineStr">
        <is>
          <t>Owner's team and advisers</t>
        </is>
      </c>
      <c r="C29" s="20" t="inlineStr">
        <is>
          <t>Legal, tax and insurance advisers</t>
        </is>
      </c>
      <c r="D29" s="21" t="n"/>
      <c r="E29" s="22">
        <f>IF(C29="","",SUMIF($C$52:$C$81,C29,$D$52:$D$81))</f>
        <v/>
      </c>
      <c r="F29" s="22">
        <f>IF(C29="","",SUMIF($C$86:$C$100,C29,$D$86:$D$100))</f>
        <v/>
      </c>
      <c r="G29" s="22">
        <f>IF(C29="","",N(D29)+N(E29)+N(F29))</f>
        <v/>
      </c>
      <c r="H29" s="21" t="n"/>
      <c r="I29" s="21" t="n"/>
      <c r="J29" s="21" t="n"/>
      <c r="K29" s="22">
        <f>IF(OR(C29="",J29=""),"",G29-J29)</f>
        <v/>
      </c>
      <c r="L29" s="23">
        <f>IF(OR(C29="",N(G29)=0),"",N(H29)/G29)</f>
        <v/>
      </c>
      <c r="M29" s="24">
        <f>IF(C29="","",IF(AND(K29&lt;&gt;"",K29&lt;0),"Forecast over budget",IF(N(H29)&gt;N(G29)+0.0001,"Committed over budget",IF(N(I29)&gt;N(H29)+0.0001,"Paid over committed","OK"))))</f>
        <v/>
      </c>
      <c r="N29" s="20" t="n"/>
    </row>
    <row r="30" ht="30" customHeight="1">
      <c r="A30" s="19" t="n">
        <v>10</v>
      </c>
      <c r="B30" s="20" t="inlineStr">
        <is>
          <t>Owner's team and advisers</t>
        </is>
      </c>
      <c r="C30" s="20" t="inlineStr">
        <is>
          <t>Independent specialists</t>
        </is>
      </c>
      <c r="D30" s="21" t="n"/>
      <c r="E30" s="22">
        <f>IF(C30="","",SUMIF($C$52:$C$81,C30,$D$52:$D$81))</f>
        <v/>
      </c>
      <c r="F30" s="22">
        <f>IF(C30="","",SUMIF($C$86:$C$100,C30,$D$86:$D$100))</f>
        <v/>
      </c>
      <c r="G30" s="22">
        <f>IF(C30="","",N(D30)+N(E30)+N(F30))</f>
        <v/>
      </c>
      <c r="H30" s="21" t="n"/>
      <c r="I30" s="21" t="n"/>
      <c r="J30" s="21" t="n"/>
      <c r="K30" s="22">
        <f>IF(OR(C30="",J30=""),"",G30-J30)</f>
        <v/>
      </c>
      <c r="L30" s="23">
        <f>IF(OR(C30="",N(G30)=0),"",N(H30)/G30)</f>
        <v/>
      </c>
      <c r="M30" s="24">
        <f>IF(C30="","",IF(AND(K30&lt;&gt;"",K30&lt;0),"Forecast over budget",IF(N(H30)&gt;N(G30)+0.0001,"Committed over budget",IF(N(I30)&gt;N(H30)+0.0001,"Paid over committed","OK"))))</f>
        <v/>
      </c>
      <c r="N30" s="20" t="n"/>
    </row>
    <row r="31" ht="30" customHeight="1">
      <c r="A31" s="19" t="n">
        <v>11</v>
      </c>
      <c r="B31" s="20" t="inlineStr">
        <is>
          <t>Registration, insurance and finance</t>
        </is>
      </c>
      <c r="C31" s="20" t="inlineStr">
        <is>
          <t>Registration and flag or class items outside the contract</t>
        </is>
      </c>
      <c r="D31" s="21" t="n"/>
      <c r="E31" s="22">
        <f>IF(C31="","",SUMIF($C$52:$C$81,C31,$D$52:$D$81))</f>
        <v/>
      </c>
      <c r="F31" s="22">
        <f>IF(C31="","",SUMIF($C$86:$C$100,C31,$D$86:$D$100))</f>
        <v/>
      </c>
      <c r="G31" s="22">
        <f>IF(C31="","",N(D31)+N(E31)+N(F31))</f>
        <v/>
      </c>
      <c r="H31" s="21" t="n"/>
      <c r="I31" s="21" t="n"/>
      <c r="J31" s="21" t="n"/>
      <c r="K31" s="22">
        <f>IF(OR(C31="",J31=""),"",G31-J31)</f>
        <v/>
      </c>
      <c r="L31" s="23">
        <f>IF(OR(C31="",N(G31)=0),"",N(H31)/G31)</f>
        <v/>
      </c>
      <c r="M31" s="24">
        <f>IF(C31="","",IF(AND(K31&lt;&gt;"",K31&lt;0),"Forecast over budget",IF(N(H31)&gt;N(G31)+0.0001,"Committed over budget",IF(N(I31)&gt;N(H31)+0.0001,"Paid over committed","OK"))))</f>
        <v/>
      </c>
      <c r="N31" s="20" t="n"/>
    </row>
    <row r="32" ht="30" customHeight="1">
      <c r="A32" s="19" t="n">
        <v>12</v>
      </c>
      <c r="B32" s="20" t="inlineStr">
        <is>
          <t>Registration, insurance and finance</t>
        </is>
      </c>
      <c r="C32" s="20" t="inlineStr">
        <is>
          <t>Insurance</t>
        </is>
      </c>
      <c r="D32" s="21" t="n"/>
      <c r="E32" s="22">
        <f>IF(C32="","",SUMIF($C$52:$C$81,C32,$D$52:$D$81))</f>
        <v/>
      </c>
      <c r="F32" s="22">
        <f>IF(C32="","",SUMIF($C$86:$C$100,C32,$D$86:$D$100))</f>
        <v/>
      </c>
      <c r="G32" s="22">
        <f>IF(C32="","",N(D32)+N(E32)+N(F32))</f>
        <v/>
      </c>
      <c r="H32" s="21" t="n"/>
      <c r="I32" s="21" t="n"/>
      <c r="J32" s="21" t="n"/>
      <c r="K32" s="22">
        <f>IF(OR(C32="",J32=""),"",G32-J32)</f>
        <v/>
      </c>
      <c r="L32" s="23">
        <f>IF(OR(C32="",N(G32)=0),"",N(H32)/G32)</f>
        <v/>
      </c>
      <c r="M32" s="24">
        <f>IF(C32="","",IF(AND(K32&lt;&gt;"",K32&lt;0),"Forecast over budget",IF(N(H32)&gt;N(G32)+0.0001,"Committed over budget",IF(N(I32)&gt;N(H32)+0.0001,"Paid over committed","OK"))))</f>
        <v/>
      </c>
      <c r="N32" s="20" t="n"/>
    </row>
    <row r="33" ht="30" customHeight="1">
      <c r="A33" s="19" t="n">
        <v>13</v>
      </c>
      <c r="B33" s="20" t="inlineStr">
        <is>
          <t>Registration, insurance and finance</t>
        </is>
      </c>
      <c r="C33" s="20" t="inlineStr">
        <is>
          <t>Financing and bank charges</t>
        </is>
      </c>
      <c r="D33" s="21" t="n"/>
      <c r="E33" s="22">
        <f>IF(C33="","",SUMIF($C$52:$C$81,C33,$D$52:$D$81))</f>
        <v/>
      </c>
      <c r="F33" s="22">
        <f>IF(C33="","",SUMIF($C$86:$C$100,C33,$D$86:$D$100))</f>
        <v/>
      </c>
      <c r="G33" s="22">
        <f>IF(C33="","",N(D33)+N(E33)+N(F33))</f>
        <v/>
      </c>
      <c r="H33" s="21" t="n"/>
      <c r="I33" s="21" t="n"/>
      <c r="J33" s="21" t="n"/>
      <c r="K33" s="22">
        <f>IF(OR(C33="",J33=""),"",G33-J33)</f>
        <v/>
      </c>
      <c r="L33" s="23">
        <f>IF(OR(C33="",N(G33)=0),"",N(H33)/G33)</f>
        <v/>
      </c>
      <c r="M33" s="24">
        <f>IF(C33="","",IF(AND(K33&lt;&gt;"",K33&lt;0),"Forecast over budget",IF(N(H33)&gt;N(G33)+0.0001,"Committed over budget",IF(N(I33)&gt;N(H33)+0.0001,"Paid over committed","OK"))))</f>
        <v/>
      </c>
      <c r="N33" s="20" t="n"/>
    </row>
    <row r="34" ht="30" customHeight="1">
      <c r="A34" s="19" t="n">
        <v>14</v>
      </c>
      <c r="B34" s="20" t="inlineStr">
        <is>
          <t>Crew and entry into service</t>
        </is>
      </c>
      <c r="C34" s="20" t="inlineStr">
        <is>
          <t>Crew before delivery</t>
        </is>
      </c>
      <c r="D34" s="21" t="n"/>
      <c r="E34" s="22">
        <f>IF(C34="","",SUMIF($C$52:$C$81,C34,$D$52:$D$81))</f>
        <v/>
      </c>
      <c r="F34" s="22">
        <f>IF(C34="","",SUMIF($C$86:$C$100,C34,$D$86:$D$100))</f>
        <v/>
      </c>
      <c r="G34" s="22">
        <f>IF(C34="","",N(D34)+N(E34)+N(F34))</f>
        <v/>
      </c>
      <c r="H34" s="21" t="n"/>
      <c r="I34" s="21" t="n"/>
      <c r="J34" s="21" t="n"/>
      <c r="K34" s="22">
        <f>IF(OR(C34="",J34=""),"",G34-J34)</f>
        <v/>
      </c>
      <c r="L34" s="23">
        <f>IF(OR(C34="",N(G34)=0),"",N(H34)/G34)</f>
        <v/>
      </c>
      <c r="M34" s="24">
        <f>IF(C34="","",IF(AND(K34&lt;&gt;"",K34&lt;0),"Forecast over budget",IF(N(H34)&gt;N(G34)+0.0001,"Committed over budget",IF(N(I34)&gt;N(H34)+0.0001,"Paid over committed","OK"))))</f>
        <v/>
      </c>
      <c r="N34" s="20" t="n"/>
    </row>
    <row r="35" ht="30" customHeight="1">
      <c r="A35" s="19" t="n">
        <v>15</v>
      </c>
      <c r="B35" s="20" t="inlineStr">
        <is>
          <t>Crew and entry into service</t>
        </is>
      </c>
      <c r="C35" s="20" t="inlineStr">
        <is>
          <t>Delivery and entry into service</t>
        </is>
      </c>
      <c r="D35" s="21" t="n"/>
      <c r="E35" s="22">
        <f>IF(C35="","",SUMIF($C$52:$C$81,C35,$D$52:$D$81))</f>
        <v/>
      </c>
      <c r="F35" s="22">
        <f>IF(C35="","",SUMIF($C$86:$C$100,C35,$D$86:$D$100))</f>
        <v/>
      </c>
      <c r="G35" s="22">
        <f>IF(C35="","",N(D35)+N(E35)+N(F35))</f>
        <v/>
      </c>
      <c r="H35" s="21" t="n"/>
      <c r="I35" s="21" t="n"/>
      <c r="J35" s="21" t="n"/>
      <c r="K35" s="22">
        <f>IF(OR(C35="",J35=""),"",G35-J35)</f>
        <v/>
      </c>
      <c r="L35" s="23">
        <f>IF(OR(C35="",N(G35)=0),"",N(H35)/G35)</f>
        <v/>
      </c>
      <c r="M35" s="24">
        <f>IF(C35="","",IF(AND(K35&lt;&gt;"",K35&lt;0),"Forecast over budget",IF(N(H35)&gt;N(G35)+0.0001,"Committed over budget",IF(N(I35)&gt;N(H35)+0.0001,"Paid over committed","OK"))))</f>
        <v/>
      </c>
      <c r="N35" s="20" t="n"/>
    </row>
    <row r="36" ht="30" customHeight="1">
      <c r="A36" s="19" t="n"/>
      <c r="B36" s="20" t="n"/>
      <c r="C36" s="20" t="n"/>
      <c r="D36" s="21" t="n"/>
      <c r="E36" s="22">
        <f>IF(C36="","",SUMIF($C$52:$C$81,C36,$D$52:$D$81))</f>
        <v/>
      </c>
      <c r="F36" s="22">
        <f>IF(C36="","",SUMIF($C$86:$C$100,C36,$D$86:$D$100))</f>
        <v/>
      </c>
      <c r="G36" s="22">
        <f>IF(C36="","",N(D36)+N(E36)+N(F36))</f>
        <v/>
      </c>
      <c r="H36" s="21" t="n"/>
      <c r="I36" s="21" t="n"/>
      <c r="J36" s="21" t="n"/>
      <c r="K36" s="22">
        <f>IF(OR(C36="",J36=""),"",G36-J36)</f>
        <v/>
      </c>
      <c r="L36" s="23">
        <f>IF(OR(C36="",N(G36)=0),"",N(H36)/G36)</f>
        <v/>
      </c>
      <c r="M36" s="24">
        <f>IF(C36="","",IF(AND(K36&lt;&gt;"",K36&lt;0),"Forecast over budget",IF(N(H36)&gt;N(G36)+0.0001,"Committed over budget",IF(N(I36)&gt;N(H36)+0.0001,"Paid over committed","OK"))))</f>
        <v/>
      </c>
      <c r="N36" s="20" t="n"/>
    </row>
    <row r="37" ht="30" customHeight="1">
      <c r="A37" s="19" t="n"/>
      <c r="B37" s="20" t="n"/>
      <c r="C37" s="20" t="n"/>
      <c r="D37" s="21" t="n"/>
      <c r="E37" s="22">
        <f>IF(C37="","",SUMIF($C$52:$C$81,C37,$D$52:$D$81))</f>
        <v/>
      </c>
      <c r="F37" s="22">
        <f>IF(C37="","",SUMIF($C$86:$C$100,C37,$D$86:$D$100))</f>
        <v/>
      </c>
      <c r="G37" s="22">
        <f>IF(C37="","",N(D37)+N(E37)+N(F37))</f>
        <v/>
      </c>
      <c r="H37" s="21" t="n"/>
      <c r="I37" s="21" t="n"/>
      <c r="J37" s="21" t="n"/>
      <c r="K37" s="22">
        <f>IF(OR(C37="",J37=""),"",G37-J37)</f>
        <v/>
      </c>
      <c r="L37" s="23">
        <f>IF(OR(C37="",N(G37)=0),"",N(H37)/G37)</f>
        <v/>
      </c>
      <c r="M37" s="24">
        <f>IF(C37="","",IF(AND(K37&lt;&gt;"",K37&lt;0),"Forecast over budget",IF(N(H37)&gt;N(G37)+0.0001,"Committed over budget",IF(N(I37)&gt;N(H37)+0.0001,"Paid over committed","OK"))))</f>
        <v/>
      </c>
      <c r="N37" s="20" t="n"/>
    </row>
    <row r="38" ht="30" customHeight="1">
      <c r="A38" s="19" t="n"/>
      <c r="B38" s="20" t="n"/>
      <c r="C38" s="20" t="n"/>
      <c r="D38" s="21" t="n"/>
      <c r="E38" s="22">
        <f>IF(C38="","",SUMIF($C$52:$C$81,C38,$D$52:$D$81))</f>
        <v/>
      </c>
      <c r="F38" s="22">
        <f>IF(C38="","",SUMIF($C$86:$C$100,C38,$D$86:$D$100))</f>
        <v/>
      </c>
      <c r="G38" s="22">
        <f>IF(C38="","",N(D38)+N(E38)+N(F38))</f>
        <v/>
      </c>
      <c r="H38" s="21" t="n"/>
      <c r="I38" s="21" t="n"/>
      <c r="J38" s="21" t="n"/>
      <c r="K38" s="22">
        <f>IF(OR(C38="",J38=""),"",G38-J38)</f>
        <v/>
      </c>
      <c r="L38" s="23">
        <f>IF(OR(C38="",N(G38)=0),"",N(H38)/G38)</f>
        <v/>
      </c>
      <c r="M38" s="24">
        <f>IF(C38="","",IF(AND(K38&lt;&gt;"",K38&lt;0),"Forecast over budget",IF(N(H38)&gt;N(G38)+0.0001,"Committed over budget",IF(N(I38)&gt;N(H38)+0.0001,"Paid over committed","OK"))))</f>
        <v/>
      </c>
      <c r="N38" s="20" t="n"/>
    </row>
    <row r="39" ht="30" customHeight="1">
      <c r="A39" s="19" t="n"/>
      <c r="B39" s="20" t="n"/>
      <c r="C39" s="20" t="n"/>
      <c r="D39" s="21" t="n"/>
      <c r="E39" s="22">
        <f>IF(C39="","",SUMIF($C$52:$C$81,C39,$D$52:$D$81))</f>
        <v/>
      </c>
      <c r="F39" s="22">
        <f>IF(C39="","",SUMIF($C$86:$C$100,C39,$D$86:$D$100))</f>
        <v/>
      </c>
      <c r="G39" s="22">
        <f>IF(C39="","",N(D39)+N(E39)+N(F39))</f>
        <v/>
      </c>
      <c r="H39" s="21" t="n"/>
      <c r="I39" s="21" t="n"/>
      <c r="J39" s="21" t="n"/>
      <c r="K39" s="22">
        <f>IF(OR(C39="",J39=""),"",G39-J39)</f>
        <v/>
      </c>
      <c r="L39" s="23">
        <f>IF(OR(C39="",N(G39)=0),"",N(H39)/G39)</f>
        <v/>
      </c>
      <c r="M39" s="24">
        <f>IF(C39="","",IF(AND(K39&lt;&gt;"",K39&lt;0),"Forecast over budget",IF(N(H39)&gt;N(G39)+0.0001,"Committed over budget",IF(N(I39)&gt;N(H39)+0.0001,"Paid over committed","OK"))))</f>
        <v/>
      </c>
      <c r="N39" s="20" t="n"/>
    </row>
    <row r="40" ht="30" customHeight="1">
      <c r="A40" s="19" t="n"/>
      <c r="B40" s="20" t="n"/>
      <c r="C40" s="20" t="n"/>
      <c r="D40" s="21" t="n"/>
      <c r="E40" s="22">
        <f>IF(C40="","",SUMIF($C$52:$C$81,C40,$D$52:$D$81))</f>
        <v/>
      </c>
      <c r="F40" s="22">
        <f>IF(C40="","",SUMIF($C$86:$C$100,C40,$D$86:$D$100))</f>
        <v/>
      </c>
      <c r="G40" s="22">
        <f>IF(C40="","",N(D40)+N(E40)+N(F40))</f>
        <v/>
      </c>
      <c r="H40" s="21" t="n"/>
      <c r="I40" s="21" t="n"/>
      <c r="J40" s="21" t="n"/>
      <c r="K40" s="22">
        <f>IF(OR(C40="",J40=""),"",G40-J40)</f>
        <v/>
      </c>
      <c r="L40" s="23">
        <f>IF(OR(C40="",N(G40)=0),"",N(H40)/G40)</f>
        <v/>
      </c>
      <c r="M40" s="24">
        <f>IF(C40="","",IF(AND(K40&lt;&gt;"",K40&lt;0),"Forecast over budget",IF(N(H40)&gt;N(G40)+0.0001,"Committed over budget",IF(N(I40)&gt;N(H40)+0.0001,"Paid over committed","OK"))))</f>
        <v/>
      </c>
      <c r="N40" s="20" t="n"/>
    </row>
    <row r="41" ht="30" customHeight="1">
      <c r="A41" s="19" t="n"/>
      <c r="B41" s="20" t="n"/>
      <c r="C41" s="20" t="n"/>
      <c r="D41" s="21" t="n"/>
      <c r="E41" s="22">
        <f>IF(C41="","",SUMIF($C$52:$C$81,C41,$D$52:$D$81))</f>
        <v/>
      </c>
      <c r="F41" s="22">
        <f>IF(C41="","",SUMIF($C$86:$C$100,C41,$D$86:$D$100))</f>
        <v/>
      </c>
      <c r="G41" s="22">
        <f>IF(C41="","",N(D41)+N(E41)+N(F41))</f>
        <v/>
      </c>
      <c r="H41" s="21" t="n"/>
      <c r="I41" s="21" t="n"/>
      <c r="J41" s="21" t="n"/>
      <c r="K41" s="22">
        <f>IF(OR(C41="",J41=""),"",G41-J41)</f>
        <v/>
      </c>
      <c r="L41" s="23">
        <f>IF(OR(C41="",N(G41)=0),"",N(H41)/G41)</f>
        <v/>
      </c>
      <c r="M41" s="24">
        <f>IF(C41="","",IF(AND(K41&lt;&gt;"",K41&lt;0),"Forecast over budget",IF(N(H41)&gt;N(G41)+0.0001,"Committed over budget",IF(N(I41)&gt;N(H41)+0.0001,"Paid over committed","OK"))))</f>
        <v/>
      </c>
      <c r="N41" s="20" t="n"/>
    </row>
    <row r="42" ht="30" customHeight="1">
      <c r="A42" s="19" t="n"/>
      <c r="B42" s="20" t="n"/>
      <c r="C42" s="20" t="n"/>
      <c r="D42" s="21" t="n"/>
      <c r="E42" s="22">
        <f>IF(C42="","",SUMIF($C$52:$C$81,C42,$D$52:$D$81))</f>
        <v/>
      </c>
      <c r="F42" s="22">
        <f>IF(C42="","",SUMIF($C$86:$C$100,C42,$D$86:$D$100))</f>
        <v/>
      </c>
      <c r="G42" s="22">
        <f>IF(C42="","",N(D42)+N(E42)+N(F42))</f>
        <v/>
      </c>
      <c r="H42" s="21" t="n"/>
      <c r="I42" s="21" t="n"/>
      <c r="J42" s="21" t="n"/>
      <c r="K42" s="22">
        <f>IF(OR(C42="",J42=""),"",G42-J42)</f>
        <v/>
      </c>
      <c r="L42" s="23">
        <f>IF(OR(C42="",N(G42)=0),"",N(H42)/G42)</f>
        <v/>
      </c>
      <c r="M42" s="24">
        <f>IF(C42="","",IF(AND(K42&lt;&gt;"",K42&lt;0),"Forecast over budget",IF(N(H42)&gt;N(G42)+0.0001,"Committed over budget",IF(N(I42)&gt;N(H42)+0.0001,"Paid over committed","OK"))))</f>
        <v/>
      </c>
      <c r="N42" s="20" t="n"/>
    </row>
    <row r="43" ht="30" customHeight="1">
      <c r="A43" s="19" t="n"/>
      <c r="B43" s="20" t="n"/>
      <c r="C43" s="20" t="n"/>
      <c r="D43" s="21" t="n"/>
      <c r="E43" s="22">
        <f>IF(C43="","",SUMIF($C$52:$C$81,C43,$D$52:$D$81))</f>
        <v/>
      </c>
      <c r="F43" s="22">
        <f>IF(C43="","",SUMIF($C$86:$C$100,C43,$D$86:$D$100))</f>
        <v/>
      </c>
      <c r="G43" s="22">
        <f>IF(C43="","",N(D43)+N(E43)+N(F43))</f>
        <v/>
      </c>
      <c r="H43" s="21" t="n"/>
      <c r="I43" s="21" t="n"/>
      <c r="J43" s="21" t="n"/>
      <c r="K43" s="22">
        <f>IF(OR(C43="",J43=""),"",G43-J43)</f>
        <v/>
      </c>
      <c r="L43" s="23">
        <f>IF(OR(C43="",N(G43)=0),"",N(H43)/G43)</f>
        <v/>
      </c>
      <c r="M43" s="24">
        <f>IF(C43="","",IF(AND(K43&lt;&gt;"",K43&lt;0),"Forecast over budget",IF(N(H43)&gt;N(G43)+0.0001,"Committed over budget",IF(N(I43)&gt;N(H43)+0.0001,"Paid over committed","OK"))))</f>
        <v/>
      </c>
      <c r="N43" s="20" t="n"/>
    </row>
    <row r="44" ht="30" customHeight="1">
      <c r="A44" s="19" t="n"/>
      <c r="B44" s="20" t="n"/>
      <c r="C44" s="20" t="n"/>
      <c r="D44" s="21" t="n"/>
      <c r="E44" s="22">
        <f>IF(C44="","",SUMIF($C$52:$C$81,C44,$D$52:$D$81))</f>
        <v/>
      </c>
      <c r="F44" s="22">
        <f>IF(C44="","",SUMIF($C$86:$C$100,C44,$D$86:$D$100))</f>
        <v/>
      </c>
      <c r="G44" s="22">
        <f>IF(C44="","",N(D44)+N(E44)+N(F44))</f>
        <v/>
      </c>
      <c r="H44" s="21" t="n"/>
      <c r="I44" s="21" t="n"/>
      <c r="J44" s="21" t="n"/>
      <c r="K44" s="22">
        <f>IF(OR(C44="",J44=""),"",G44-J44)</f>
        <v/>
      </c>
      <c r="L44" s="23">
        <f>IF(OR(C44="",N(G44)=0),"",N(H44)/G44)</f>
        <v/>
      </c>
      <c r="M44" s="24">
        <f>IF(C44="","",IF(AND(K44&lt;&gt;"",K44&lt;0),"Forecast over budget",IF(N(H44)&gt;N(G44)+0.0001,"Committed over budget",IF(N(I44)&gt;N(H44)+0.0001,"Paid over committed","OK"))))</f>
        <v/>
      </c>
      <c r="N44" s="20" t="n"/>
    </row>
    <row r="45" ht="30" customHeight="1">
      <c r="A45" s="19" t="n"/>
      <c r="B45" s="20" t="n"/>
      <c r="C45" s="20" t="n"/>
      <c r="D45" s="21" t="n"/>
      <c r="E45" s="22">
        <f>IF(C45="","",SUMIF($C$52:$C$81,C45,$D$52:$D$81))</f>
        <v/>
      </c>
      <c r="F45" s="22">
        <f>IF(C45="","",SUMIF($C$86:$C$100,C45,$D$86:$D$100))</f>
        <v/>
      </c>
      <c r="G45" s="22">
        <f>IF(C45="","",N(D45)+N(E45)+N(F45))</f>
        <v/>
      </c>
      <c r="H45" s="21" t="n"/>
      <c r="I45" s="21" t="n"/>
      <c r="J45" s="21" t="n"/>
      <c r="K45" s="22">
        <f>IF(OR(C45="",J45=""),"",G45-J45)</f>
        <v/>
      </c>
      <c r="L45" s="23">
        <f>IF(OR(C45="",N(G45)=0),"",N(H45)/G45)</f>
        <v/>
      </c>
      <c r="M45" s="24">
        <f>IF(C45="","",IF(AND(K45&lt;&gt;"",K45&lt;0),"Forecast over budget",IF(N(H45)&gt;N(G45)+0.0001,"Committed over budget",IF(N(I45)&gt;N(H45)+0.0001,"Paid over committed","OK"))))</f>
        <v/>
      </c>
      <c r="N45" s="20" t="n"/>
    </row>
    <row r="46">
      <c r="C46" s="25" t="inlineStr">
        <is>
          <t>Total, budget lines</t>
        </is>
      </c>
      <c r="D46" s="26">
        <f>SUM(D21:D45)</f>
        <v/>
      </c>
      <c r="E46" s="26">
        <f>SUM(E21:E45)</f>
        <v/>
      </c>
      <c r="F46" s="26">
        <f>SUM(F21:F45)</f>
        <v/>
      </c>
      <c r="G46" s="26">
        <f>SUM(G21:G45)</f>
        <v/>
      </c>
      <c r="H46" s="26">
        <f>SUM(H21:H45)</f>
        <v/>
      </c>
      <c r="I46" s="26">
        <f>SUM(I21:I45)</f>
        <v/>
      </c>
      <c r="J46" s="26">
        <f>SUM(J21:J45)</f>
        <v/>
      </c>
      <c r="K46" s="26">
        <f>SUM(K21:K45)</f>
        <v/>
      </c>
    </row>
    <row r="47">
      <c r="C47" s="16" t="inlineStr">
        <is>
          <t>Contract price and variation orders are in the lines; contingency and management reserve are held below the line and shown in the summary above.</t>
        </is>
      </c>
    </row>
    <row r="50">
      <c r="A50" s="17" t="inlineStr">
        <is>
          <t>Contingency transfers (risk events and agreed responses; the total budget does not change)</t>
        </is>
      </c>
    </row>
    <row r="51" ht="32" customHeight="1">
      <c r="A51" s="18" t="inlineStr">
        <is>
          <t>No</t>
        </is>
      </c>
      <c r="B51" s="18" t="inlineStr">
        <is>
          <t>Date</t>
        </is>
      </c>
      <c r="C51" s="18" t="inlineStr">
        <is>
          <t>Budget line (exact name)</t>
        </is>
      </c>
      <c r="D51" s="18" t="inlineStr">
        <is>
          <t>Amount</t>
        </is>
      </c>
      <c r="E51" s="18" t="inlineStr">
        <is>
          <t>Risk ID</t>
        </is>
      </c>
      <c r="F51" s="18" t="inlineStr">
        <is>
          <t>Reason</t>
        </is>
      </c>
      <c r="G51" s="14" t="n"/>
      <c r="H51" s="14" t="n"/>
      <c r="I51" s="14" t="n"/>
      <c r="J51" s="14" t="n"/>
      <c r="K51" s="14" t="n"/>
      <c r="L51" s="14" t="n"/>
      <c r="M51" s="15" t="n"/>
      <c r="N51" s="18" t="inlineStr">
        <is>
          <t>Approved by</t>
        </is>
      </c>
    </row>
    <row r="52">
      <c r="A52" s="19" t="n"/>
      <c r="B52" s="27" t="n"/>
      <c r="C52" s="20" t="n"/>
      <c r="D52" s="21" t="n"/>
      <c r="E52" s="19" t="n"/>
      <c r="F52" s="20" t="n"/>
      <c r="N52" s="19" t="n"/>
    </row>
    <row r="53">
      <c r="A53" s="19" t="n"/>
      <c r="B53" s="27" t="n"/>
      <c r="C53" s="20" t="n"/>
      <c r="D53" s="21" t="n"/>
      <c r="E53" s="19" t="n"/>
      <c r="F53" s="20" t="n"/>
      <c r="N53" s="19" t="n"/>
    </row>
    <row r="54">
      <c r="A54" s="19" t="n"/>
      <c r="B54" s="27" t="n"/>
      <c r="C54" s="20" t="n"/>
      <c r="D54" s="21" t="n"/>
      <c r="E54" s="19" t="n"/>
      <c r="F54" s="20" t="n"/>
      <c r="N54" s="19" t="n"/>
    </row>
    <row r="55">
      <c r="A55" s="19" t="n"/>
      <c r="B55" s="27" t="n"/>
      <c r="C55" s="20" t="n"/>
      <c r="D55" s="21" t="n"/>
      <c r="E55" s="19" t="n"/>
      <c r="F55" s="20" t="n"/>
      <c r="N55" s="19" t="n"/>
    </row>
    <row r="56">
      <c r="A56" s="19" t="n"/>
      <c r="B56" s="27" t="n"/>
      <c r="C56" s="20" t="n"/>
      <c r="D56" s="21" t="n"/>
      <c r="E56" s="19" t="n"/>
      <c r="F56" s="20" t="n"/>
      <c r="N56" s="19" t="n"/>
    </row>
    <row r="57">
      <c r="A57" s="19" t="n"/>
      <c r="B57" s="27" t="n"/>
      <c r="C57" s="20" t="n"/>
      <c r="D57" s="21" t="n"/>
      <c r="E57" s="19" t="n"/>
      <c r="F57" s="20" t="n"/>
      <c r="N57" s="19" t="n"/>
    </row>
    <row r="58">
      <c r="A58" s="19" t="n"/>
      <c r="B58" s="27" t="n"/>
      <c r="C58" s="20" t="n"/>
      <c r="D58" s="21" t="n"/>
      <c r="E58" s="19" t="n"/>
      <c r="F58" s="20" t="n"/>
      <c r="N58" s="19" t="n"/>
    </row>
    <row r="59">
      <c r="A59" s="19" t="n"/>
      <c r="B59" s="27" t="n"/>
      <c r="C59" s="20" t="n"/>
      <c r="D59" s="21" t="n"/>
      <c r="E59" s="19" t="n"/>
      <c r="F59" s="20" t="n"/>
      <c r="N59" s="19" t="n"/>
    </row>
    <row r="60">
      <c r="A60" s="19" t="n"/>
      <c r="B60" s="27" t="n"/>
      <c r="C60" s="20" t="n"/>
      <c r="D60" s="21" t="n"/>
      <c r="E60" s="19" t="n"/>
      <c r="F60" s="20" t="n"/>
      <c r="N60" s="19" t="n"/>
    </row>
    <row r="61">
      <c r="A61" s="19" t="n"/>
      <c r="B61" s="27" t="n"/>
      <c r="C61" s="20" t="n"/>
      <c r="D61" s="21" t="n"/>
      <c r="E61" s="19" t="n"/>
      <c r="F61" s="20" t="n"/>
      <c r="N61" s="19" t="n"/>
    </row>
    <row r="62">
      <c r="A62" s="19" t="n"/>
      <c r="B62" s="27" t="n"/>
      <c r="C62" s="20" t="n"/>
      <c r="D62" s="21" t="n"/>
      <c r="E62" s="19" t="n"/>
      <c r="F62" s="20" t="n"/>
      <c r="N62" s="19" t="n"/>
    </row>
    <row r="63">
      <c r="A63" s="19" t="n"/>
      <c r="B63" s="27" t="n"/>
      <c r="C63" s="20" t="n"/>
      <c r="D63" s="21" t="n"/>
      <c r="E63" s="19" t="n"/>
      <c r="F63" s="20" t="n"/>
      <c r="N63" s="19" t="n"/>
    </row>
    <row r="64">
      <c r="A64" s="19" t="n"/>
      <c r="B64" s="27" t="n"/>
      <c r="C64" s="20" t="n"/>
      <c r="D64" s="21" t="n"/>
      <c r="E64" s="19" t="n"/>
      <c r="F64" s="20" t="n"/>
      <c r="N64" s="19" t="n"/>
    </row>
    <row r="65">
      <c r="A65" s="19" t="n"/>
      <c r="B65" s="27" t="n"/>
      <c r="C65" s="20" t="n"/>
      <c r="D65" s="21" t="n"/>
      <c r="E65" s="19" t="n"/>
      <c r="F65" s="20" t="n"/>
      <c r="N65" s="19" t="n"/>
    </row>
    <row r="66">
      <c r="A66" s="19" t="n"/>
      <c r="B66" s="27" t="n"/>
      <c r="C66" s="20" t="n"/>
      <c r="D66" s="21" t="n"/>
      <c r="E66" s="19" t="n"/>
      <c r="F66" s="20" t="n"/>
      <c r="N66" s="19" t="n"/>
    </row>
    <row r="67">
      <c r="A67" s="19" t="n"/>
      <c r="B67" s="27" t="n"/>
      <c r="C67" s="20" t="n"/>
      <c r="D67" s="21" t="n"/>
      <c r="E67" s="19" t="n"/>
      <c r="F67" s="20" t="n"/>
      <c r="N67" s="19" t="n"/>
    </row>
    <row r="68">
      <c r="A68" s="19" t="n"/>
      <c r="B68" s="27" t="n"/>
      <c r="C68" s="20" t="n"/>
      <c r="D68" s="21" t="n"/>
      <c r="E68" s="19" t="n"/>
      <c r="F68" s="20" t="n"/>
      <c r="N68" s="19" t="n"/>
    </row>
    <row r="69">
      <c r="A69" s="19" t="n"/>
      <c r="B69" s="27" t="n"/>
      <c r="C69" s="20" t="n"/>
      <c r="D69" s="21" t="n"/>
      <c r="E69" s="19" t="n"/>
      <c r="F69" s="20" t="n"/>
      <c r="N69" s="19" t="n"/>
    </row>
    <row r="70">
      <c r="A70" s="19" t="n"/>
      <c r="B70" s="27" t="n"/>
      <c r="C70" s="20" t="n"/>
      <c r="D70" s="21" t="n"/>
      <c r="E70" s="19" t="n"/>
      <c r="F70" s="20" t="n"/>
      <c r="N70" s="19" t="n"/>
    </row>
    <row r="71">
      <c r="A71" s="19" t="n"/>
      <c r="B71" s="27" t="n"/>
      <c r="C71" s="20" t="n"/>
      <c r="D71" s="21" t="n"/>
      <c r="E71" s="19" t="n"/>
      <c r="F71" s="20" t="n"/>
      <c r="N71" s="19" t="n"/>
    </row>
    <row r="72">
      <c r="A72" s="19" t="n"/>
      <c r="B72" s="27" t="n"/>
      <c r="C72" s="20" t="n"/>
      <c r="D72" s="21" t="n"/>
      <c r="E72" s="19" t="n"/>
      <c r="F72" s="20" t="n"/>
      <c r="N72" s="19" t="n"/>
    </row>
    <row r="73">
      <c r="A73" s="19" t="n"/>
      <c r="B73" s="27" t="n"/>
      <c r="C73" s="20" t="n"/>
      <c r="D73" s="21" t="n"/>
      <c r="E73" s="19" t="n"/>
      <c r="F73" s="20" t="n"/>
      <c r="N73" s="19" t="n"/>
    </row>
    <row r="74">
      <c r="A74" s="19" t="n"/>
      <c r="B74" s="27" t="n"/>
      <c r="C74" s="20" t="n"/>
      <c r="D74" s="21" t="n"/>
      <c r="E74" s="19" t="n"/>
      <c r="F74" s="20" t="n"/>
      <c r="N74" s="19" t="n"/>
    </row>
    <row r="75">
      <c r="A75" s="19" t="n"/>
      <c r="B75" s="27" t="n"/>
      <c r="C75" s="20" t="n"/>
      <c r="D75" s="21" t="n"/>
      <c r="E75" s="19" t="n"/>
      <c r="F75" s="20" t="n"/>
      <c r="N75" s="19" t="n"/>
    </row>
    <row r="76">
      <c r="A76" s="19" t="n"/>
      <c r="B76" s="27" t="n"/>
      <c r="C76" s="20" t="n"/>
      <c r="D76" s="21" t="n"/>
      <c r="E76" s="19" t="n"/>
      <c r="F76" s="20" t="n"/>
      <c r="N76" s="19" t="n"/>
    </row>
    <row r="77">
      <c r="A77" s="19" t="n"/>
      <c r="B77" s="27" t="n"/>
      <c r="C77" s="20" t="n"/>
      <c r="D77" s="21" t="n"/>
      <c r="E77" s="19" t="n"/>
      <c r="F77" s="20" t="n"/>
      <c r="N77" s="19" t="n"/>
    </row>
    <row r="78">
      <c r="A78" s="19" t="n"/>
      <c r="B78" s="27" t="n"/>
      <c r="C78" s="20" t="n"/>
      <c r="D78" s="21" t="n"/>
      <c r="E78" s="19" t="n"/>
      <c r="F78" s="20" t="n"/>
      <c r="N78" s="19" t="n"/>
    </row>
    <row r="79">
      <c r="A79" s="19" t="n"/>
      <c r="B79" s="27" t="n"/>
      <c r="C79" s="20" t="n"/>
      <c r="D79" s="21" t="n"/>
      <c r="E79" s="19" t="n"/>
      <c r="F79" s="20" t="n"/>
      <c r="N79" s="19" t="n"/>
    </row>
    <row r="80">
      <c r="A80" s="19" t="n"/>
      <c r="B80" s="27" t="n"/>
      <c r="C80" s="20" t="n"/>
      <c r="D80" s="21" t="n"/>
      <c r="E80" s="19" t="n"/>
      <c r="F80" s="20" t="n"/>
      <c r="N80" s="19" t="n"/>
    </row>
    <row r="81">
      <c r="A81" s="19" t="n"/>
      <c r="B81" s="27" t="n"/>
      <c r="C81" s="20" t="n"/>
      <c r="D81" s="21" t="n"/>
      <c r="E81" s="19" t="n"/>
      <c r="F81" s="20" t="n"/>
      <c r="N81" s="19" t="n"/>
    </row>
    <row r="84">
      <c r="A84" s="17" t="inlineStr">
        <is>
          <t>Owner-approved budget changes (new scope the Owner chose; raises the total budget)</t>
        </is>
      </c>
    </row>
    <row r="85" ht="32" customHeight="1">
      <c r="A85" s="18" t="inlineStr">
        <is>
          <t>No</t>
        </is>
      </c>
      <c r="B85" s="18" t="inlineStr">
        <is>
          <t>Date</t>
        </is>
      </c>
      <c r="C85" s="18" t="inlineStr">
        <is>
          <t>Budget line (exact name)</t>
        </is>
      </c>
      <c r="D85" s="18" t="inlineStr">
        <is>
          <t>Amount</t>
        </is>
      </c>
      <c r="E85" s="18" t="inlineStr"/>
      <c r="F85" s="18" t="inlineStr">
        <is>
          <t>Reason</t>
        </is>
      </c>
      <c r="G85" s="14" t="n"/>
      <c r="H85" s="14" t="n"/>
      <c r="I85" s="14" t="n"/>
      <c r="J85" s="14" t="n"/>
      <c r="K85" s="14" t="n"/>
      <c r="L85" s="14" t="n"/>
      <c r="M85" s="15" t="n"/>
      <c r="N85" s="18" t="inlineStr">
        <is>
          <t>Approved by</t>
        </is>
      </c>
    </row>
    <row r="86">
      <c r="A86" s="19" t="n"/>
      <c r="B86" s="27" t="n"/>
      <c r="C86" s="20" t="n"/>
      <c r="D86" s="21" t="n"/>
      <c r="E86" s="19" t="n"/>
      <c r="F86" s="20" t="n"/>
      <c r="N86" s="19" t="n"/>
    </row>
    <row r="87">
      <c r="A87" s="19" t="n"/>
      <c r="B87" s="27" t="n"/>
      <c r="C87" s="20" t="n"/>
      <c r="D87" s="21" t="n"/>
      <c r="E87" s="19" t="n"/>
      <c r="F87" s="20" t="n"/>
      <c r="N87" s="19" t="n"/>
    </row>
    <row r="88">
      <c r="A88" s="19" t="n"/>
      <c r="B88" s="27" t="n"/>
      <c r="C88" s="20" t="n"/>
      <c r="D88" s="21" t="n"/>
      <c r="E88" s="19" t="n"/>
      <c r="F88" s="20" t="n"/>
      <c r="N88" s="19" t="n"/>
    </row>
    <row r="89">
      <c r="A89" s="19" t="n"/>
      <c r="B89" s="27" t="n"/>
      <c r="C89" s="20" t="n"/>
      <c r="D89" s="21" t="n"/>
      <c r="E89" s="19" t="n"/>
      <c r="F89" s="20" t="n"/>
      <c r="N89" s="19" t="n"/>
    </row>
    <row r="90">
      <c r="A90" s="19" t="n"/>
      <c r="B90" s="27" t="n"/>
      <c r="C90" s="20" t="n"/>
      <c r="D90" s="21" t="n"/>
      <c r="E90" s="19" t="n"/>
      <c r="F90" s="20" t="n"/>
      <c r="N90" s="19" t="n"/>
    </row>
    <row r="91">
      <c r="A91" s="19" t="n"/>
      <c r="B91" s="27" t="n"/>
      <c r="C91" s="20" t="n"/>
      <c r="D91" s="21" t="n"/>
      <c r="E91" s="19" t="n"/>
      <c r="F91" s="20" t="n"/>
      <c r="N91" s="19" t="n"/>
    </row>
    <row r="92">
      <c r="A92" s="19" t="n"/>
      <c r="B92" s="27" t="n"/>
      <c r="C92" s="20" t="n"/>
      <c r="D92" s="21" t="n"/>
      <c r="E92" s="19" t="n"/>
      <c r="F92" s="20" t="n"/>
      <c r="N92" s="19" t="n"/>
    </row>
    <row r="93">
      <c r="A93" s="19" t="n"/>
      <c r="B93" s="27" t="n"/>
      <c r="C93" s="20" t="n"/>
      <c r="D93" s="21" t="n"/>
      <c r="E93" s="19" t="n"/>
      <c r="F93" s="20" t="n"/>
      <c r="N93" s="19" t="n"/>
    </row>
    <row r="94">
      <c r="A94" s="19" t="n"/>
      <c r="B94" s="27" t="n"/>
      <c r="C94" s="20" t="n"/>
      <c r="D94" s="21" t="n"/>
      <c r="E94" s="19" t="n"/>
      <c r="F94" s="20" t="n"/>
      <c r="N94" s="19" t="n"/>
    </row>
    <row r="95">
      <c r="A95" s="19" t="n"/>
      <c r="B95" s="27" t="n"/>
      <c r="C95" s="20" t="n"/>
      <c r="D95" s="21" t="n"/>
      <c r="E95" s="19" t="n"/>
      <c r="F95" s="20" t="n"/>
      <c r="N95" s="19" t="n"/>
    </row>
    <row r="96">
      <c r="A96" s="19" t="n"/>
      <c r="B96" s="27" t="n"/>
      <c r="C96" s="20" t="n"/>
      <c r="D96" s="21" t="n"/>
      <c r="E96" s="19" t="n"/>
      <c r="F96" s="20" t="n"/>
      <c r="N96" s="19" t="n"/>
    </row>
    <row r="97">
      <c r="A97" s="19" t="n"/>
      <c r="B97" s="27" t="n"/>
      <c r="C97" s="20" t="n"/>
      <c r="D97" s="21" t="n"/>
      <c r="E97" s="19" t="n"/>
      <c r="F97" s="20" t="n"/>
      <c r="N97" s="19" t="n"/>
    </row>
    <row r="98">
      <c r="A98" s="19" t="n"/>
      <c r="B98" s="27" t="n"/>
      <c r="C98" s="20" t="n"/>
      <c r="D98" s="21" t="n"/>
      <c r="E98" s="19" t="n"/>
      <c r="F98" s="20" t="n"/>
      <c r="N98" s="19" t="n"/>
    </row>
    <row r="99">
      <c r="A99" s="19" t="n"/>
      <c r="B99" s="27" t="n"/>
      <c r="C99" s="20" t="n"/>
      <c r="D99" s="21" t="n"/>
      <c r="E99" s="19" t="n"/>
      <c r="F99" s="20" t="n"/>
      <c r="N99" s="19" t="n"/>
    </row>
    <row r="100">
      <c r="A100" s="19" t="n"/>
      <c r="B100" s="27" t="n"/>
      <c r="C100" s="20" t="n"/>
      <c r="D100" s="21" t="n"/>
      <c r="E100" s="19" t="n"/>
      <c r="F100" s="20" t="n"/>
      <c r="N100" s="19" t="n"/>
    </row>
  </sheetData>
  <mergeCells count="63">
    <mergeCell ref="E10:G10"/>
    <mergeCell ref="F73:M73"/>
    <mergeCell ref="F88:M88"/>
    <mergeCell ref="F64:M64"/>
    <mergeCell ref="E13:G13"/>
    <mergeCell ref="F53:M53"/>
    <mergeCell ref="F78:M78"/>
    <mergeCell ref="F69:M69"/>
    <mergeCell ref="F87:M87"/>
    <mergeCell ref="F63:M63"/>
    <mergeCell ref="F65:M65"/>
    <mergeCell ref="F54:M54"/>
    <mergeCell ref="E9:G9"/>
    <mergeCell ref="F68:M68"/>
    <mergeCell ref="F99:M99"/>
    <mergeCell ref="E15:G15"/>
    <mergeCell ref="E6:G6"/>
    <mergeCell ref="F89:M89"/>
    <mergeCell ref="H16:J16"/>
    <mergeCell ref="F74:M74"/>
    <mergeCell ref="E11:G11"/>
    <mergeCell ref="F59:M59"/>
    <mergeCell ref="F55:M55"/>
    <mergeCell ref="F86:M86"/>
    <mergeCell ref="F51:M51"/>
    <mergeCell ref="F80:M80"/>
    <mergeCell ref="F95:M95"/>
    <mergeCell ref="F85:M85"/>
    <mergeCell ref="F76:M76"/>
    <mergeCell ref="F94:M94"/>
    <mergeCell ref="E7:G7"/>
    <mergeCell ref="F70:M70"/>
    <mergeCell ref="F79:M79"/>
    <mergeCell ref="E16:G16"/>
    <mergeCell ref="F75:M75"/>
    <mergeCell ref="F97:M97"/>
    <mergeCell ref="A3:N3"/>
    <mergeCell ref="F66:M66"/>
    <mergeCell ref="F62:M62"/>
    <mergeCell ref="F100:M100"/>
    <mergeCell ref="H14:J14"/>
    <mergeCell ref="F91:M91"/>
    <mergeCell ref="F72:M72"/>
    <mergeCell ref="A2:N2"/>
    <mergeCell ref="F81:M81"/>
    <mergeCell ref="E12:G12"/>
    <mergeCell ref="F90:M90"/>
    <mergeCell ref="F71:M71"/>
    <mergeCell ref="F93:M93"/>
    <mergeCell ref="F67:M67"/>
    <mergeCell ref="F61:M61"/>
    <mergeCell ref="F56:M56"/>
    <mergeCell ref="F58:M58"/>
    <mergeCell ref="F96:M96"/>
    <mergeCell ref="F52:M52"/>
    <mergeCell ref="E14:G14"/>
    <mergeCell ref="F92:M92"/>
    <mergeCell ref="E5:G5"/>
    <mergeCell ref="F77:M77"/>
    <mergeCell ref="E8:G8"/>
    <mergeCell ref="F60:M60"/>
    <mergeCell ref="F98:M98"/>
    <mergeCell ref="F57:M57"/>
  </mergeCells>
  <conditionalFormatting sqref="H14">
    <cfRule type="expression" priority="1" dxfId="0">
      <formula>LEFT(H14,5)="Short"</formula>
    </cfRule>
  </conditionalFormatting>
  <conditionalFormatting sqref="H16">
    <cfRule type="expression" priority="2" dxfId="0">
      <formula>H16="Exceeds contingency"</formula>
    </cfRule>
  </conditionalFormatting>
  <conditionalFormatting sqref="H10">
    <cfRule type="expression" priority="3" dxfId="0">
      <formula>H10&lt;0</formula>
    </cfRule>
  </conditionalFormatting>
  <conditionalFormatting sqref="M21:M45">
    <cfRule type="expression" priority="4" dxfId="0">
      <formula>AND(M21&lt;&gt;"",M21&lt;&gt;"OK")</formula>
    </cfRule>
  </conditionalFormatting>
  <conditionalFormatting sqref="K21:K45">
    <cfRule type="expression" priority="5" dxfId="0">
      <formula>AND(K21&lt;&gt;"",K21&lt;0)</formula>
    </cfRule>
  </conditionalFormatting>
  <dataValidations count="2">
    <dataValidation sqref="B21 B22 B23 B24 B25 B26 B27 B28 B29 B30 B31 B32 B33 B34 B35 B36 B37 B38 B39 B40 B41 B42 B43 B44 B45" showDropDown="0" showInputMessage="0" showErrorMessage="0" allowBlank="1" type="list">
      <formula1>"Contract with the Yard,Owner-furnished items,Owner's team and advisers,Registration, insurance and finance,Crew and entry into service,Other"</formula1>
    </dataValidation>
    <dataValidation sqref="C52 C53 C54 C55 C56 C57 C58 C59 C60 C61 C62 C63 C64 C65 C66 C67 C68 C69 C70 C71 C72 C73 C74 C75 C76 C77 C78 C79 C80 C81 C86 C87 C88 C89 C90 C91 C92 C93 C94 C95 C96 C97 C98 C99 C100" showDropDown="0" showInputMessage="0" showErrorMessage="0" allowBlank="1" type="list">
      <formula1>=$C$21:$C$45</formula1>
    </dataValidation>
  </dataValidations>
  <pageMargins left="0.75" right="0.75" top="1" bottom="1" header="0.5" footer="0.5"/>
  <pageSetup orientation="landscape" paperSize="8" fitToHeight="0" fitToWidth="1"/>
  <drawing xmlns:r="http://schemas.openxmlformats.org/officeDocument/2006/relationships" r:id="rId1"/>
</worksheet>
</file>

<file path=xl/worksheets/sheet3.xml><?xml version="1.0" encoding="utf-8"?>
<worksheet xmlns="http://schemas.openxmlformats.org/spreadsheetml/2006/main">
  <sheetPr>
    <outlinePr summaryBelow="1" summaryRight="1"/>
    <pageSetUpPr fitToPage="1"/>
  </sheetPr>
  <dimension ref="A1:N103"/>
  <sheetViews>
    <sheetView workbookViewId="0">
      <pane xSplit="3" ySplit="20" topLeftCell="D21" activePane="bottomRight" state="frozen"/>
      <selection pane="topRight"/>
      <selection pane="bottomLeft"/>
      <selection pane="bottomRight" activeCell="A1" sqref="A1"/>
    </sheetView>
  </sheetViews>
  <sheetFormatPr baseColWidth="8" defaultRowHeight="15"/>
  <cols>
    <col width="6" customWidth="1" min="1" max="1"/>
    <col width="24" customWidth="1" min="2" max="2"/>
    <col width="52" customWidth="1" min="3" max="3"/>
    <col width="11" customWidth="1" min="4" max="4"/>
    <col width="12" customWidth="1" min="5" max="5"/>
    <col width="12" customWidth="1" min="6" max="6"/>
    <col width="11" customWidth="1" min="7" max="7"/>
    <col width="11" customWidth="1" min="8" max="8"/>
    <col width="11" customWidth="1" min="9" max="9"/>
    <col width="12" customWidth="1" min="10" max="10"/>
    <col width="12" customWidth="1" min="11" max="11"/>
    <col width="10" customWidth="1" min="12" max="12"/>
    <col width="22" customWidth="1" min="13" max="13"/>
    <col width="48" customWidth="1" min="14" max="14"/>
  </cols>
  <sheetData>
    <row r="1" ht="30" customHeight="1">
      <c r="N1" s="1" t="inlineStr">
        <is>
          <t>TPL-SPM-T12  |  project2-me.com</t>
        </is>
      </c>
    </row>
    <row r="2" ht="26" customHeight="1">
      <c r="A2" s="2" t="inlineStr">
        <is>
          <t>Owner Budget Tracker and Risk Register (T12): Owner Budget</t>
        </is>
      </c>
      <c r="B2" s="3" t="n"/>
      <c r="C2" s="3" t="n"/>
      <c r="D2" s="3" t="n"/>
      <c r="E2" s="3" t="n"/>
      <c r="F2" s="3" t="n"/>
      <c r="G2" s="3" t="n"/>
      <c r="H2" s="3" t="n"/>
      <c r="I2" s="3" t="n"/>
      <c r="J2" s="3" t="n"/>
      <c r="K2" s="3" t="n"/>
      <c r="L2" s="3" t="n"/>
      <c r="M2" s="3" t="n"/>
      <c r="N2" s="3" t="n"/>
    </row>
    <row r="3" ht="30" customHeight="1">
      <c r="A3" s="4" t="inlineStr">
        <is>
          <t>Example: YP-48 at month 15 (as at 2028-04-03). Illustrative, not a benchmark. Index: contract price = 100.</t>
        </is>
      </c>
    </row>
    <row r="5">
      <c r="B5" s="7" t="inlineStr">
        <is>
          <t>As at (date)</t>
        </is>
      </c>
      <c r="C5" s="8" t="n">
        <v>46846</v>
      </c>
      <c r="E5" s="9" t="inlineStr">
        <is>
          <t>Owner budget at signing (with reserves)</t>
        </is>
      </c>
      <c r="H5" s="10">
        <f>D46+$C$6+$C$7</f>
        <v/>
      </c>
    </row>
    <row r="6">
      <c r="B6" s="7" t="inlineStr">
        <is>
          <t>Contingency at signing</t>
        </is>
      </c>
      <c r="C6" s="11" t="n">
        <v>3</v>
      </c>
      <c r="E6" s="9" t="inlineStr">
        <is>
          <t>Current budget, lines</t>
        </is>
      </c>
      <c r="H6" s="10">
        <f>G46</f>
        <v/>
      </c>
    </row>
    <row r="7">
      <c r="B7" s="7" t="inlineStr">
        <is>
          <t>Management reserve at signing</t>
        </is>
      </c>
      <c r="C7" s="11" t="n">
        <v>2</v>
      </c>
      <c r="E7" s="9" t="inlineStr">
        <is>
          <t>Forecast at completion, lines</t>
        </is>
      </c>
      <c r="H7" s="10">
        <f>J46</f>
        <v/>
      </c>
    </row>
    <row r="8">
      <c r="B8" s="7" t="inlineStr">
        <is>
          <t>Management reserve used</t>
        </is>
      </c>
      <c r="C8" s="11" t="n">
        <v>0</v>
      </c>
      <c r="E8" s="9" t="inlineStr">
        <is>
          <t>Contingency drawn</t>
        </is>
      </c>
      <c r="H8" s="10">
        <f>SUM(D52:D81)</f>
        <v/>
      </c>
    </row>
    <row r="9">
      <c r="B9" s="7" t="inlineStr">
        <is>
          <t>Unhedged contract payments still to pay</t>
        </is>
      </c>
      <c r="C9" s="11" t="n">
        <v>61.01</v>
      </c>
      <c r="E9" s="9" t="inlineStr">
        <is>
          <t>Contingency remaining</t>
        </is>
      </c>
      <c r="H9" s="10">
        <f>$C$6-H8</f>
        <v/>
      </c>
    </row>
    <row r="10">
      <c r="B10" s="7" t="inlineStr">
        <is>
          <t>Currency sensitivity (move tested)</t>
        </is>
      </c>
      <c r="C10" s="12" t="n">
        <v>0.05</v>
      </c>
      <c r="E10" s="9" t="inlineStr">
        <is>
          <t>Contingency after forecast variance</t>
        </is>
      </c>
      <c r="H10" s="10">
        <f>H9+K46</f>
        <v/>
      </c>
    </row>
    <row r="11">
      <c r="E11" s="9" t="inlineStr">
        <is>
          <t>Owner budget now (with reserves)</t>
        </is>
      </c>
      <c r="H11" s="10">
        <f>H6+H9+$C$7-$C$8</f>
        <v/>
      </c>
    </row>
    <row r="12">
      <c r="E12" s="9" t="inlineStr">
        <is>
          <t>Risk exposure (expected value)</t>
        </is>
      </c>
      <c r="H12" s="10">
        <f>'Risks - Example YP-48'!$C$9</f>
        <v/>
      </c>
    </row>
    <row r="13">
      <c r="E13" s="9" t="inlineStr">
        <is>
          <t>Coverage (contingency / exposure)</t>
        </is>
      </c>
      <c r="H13" s="10">
        <f>IF(N(H12)=0,"",H10/H12)</f>
        <v/>
      </c>
    </row>
    <row r="14">
      <c r="E14" s="9" t="inlineStr">
        <is>
          <t>Coverage check</t>
        </is>
      </c>
      <c r="H14" s="13">
        <f>IF(H13="","",IF(H13&lt;1,"Short: raise with the Owner",IF(H13&lt;1.2,"Thin","Covered")))</f>
        <v/>
      </c>
      <c r="I14" s="14" t="n"/>
      <c r="J14" s="15" t="n"/>
    </row>
    <row r="15">
      <c r="E15" s="9" t="inlineStr">
        <is>
          <t>Currency exposure (move x unhedged)</t>
        </is>
      </c>
      <c r="H15" s="10">
        <f>IF(OR($C$9="",$C$10=""),"",$C$9*$C$10)</f>
        <v/>
      </c>
    </row>
    <row r="16">
      <c r="E16" s="9" t="inlineStr">
        <is>
          <t>Currency exposure vs contingency left</t>
        </is>
      </c>
      <c r="H16" s="13">
        <f>IF(H15="","",IF(H15&gt;H10,"Exceeds contingency","Within contingency"))</f>
        <v/>
      </c>
      <c r="I16" s="14" t="n"/>
      <c r="J16" s="15" t="n"/>
    </row>
    <row r="17">
      <c r="B17" s="16" t="inlineStr">
        <is>
          <t>Index: contract price = 100 (or your currency). White cells are inputs; grey cells are formulas. Not financial, tax or legal advice.</t>
        </is>
      </c>
    </row>
    <row r="19">
      <c r="A19" s="17" t="inlineStr">
        <is>
          <t>Budget lines</t>
        </is>
      </c>
    </row>
    <row r="20" ht="58" customHeight="1">
      <c r="A20" s="18" t="inlineStr">
        <is>
          <t>No</t>
        </is>
      </c>
      <c r="B20" s="18" t="inlineStr">
        <is>
          <t>Group</t>
        </is>
      </c>
      <c r="C20" s="18" t="inlineStr">
        <is>
          <t>Budget line</t>
        </is>
      </c>
      <c r="D20" s="18" t="inlineStr">
        <is>
          <t>Budget at signing</t>
        </is>
      </c>
      <c r="E20" s="18" t="inlineStr">
        <is>
          <t>Transfers from contingency</t>
        </is>
      </c>
      <c r="F20" s="18" t="inlineStr">
        <is>
          <t>Owner-approved budget changes</t>
        </is>
      </c>
      <c r="G20" s="18" t="inlineStr">
        <is>
          <t>Current budget</t>
        </is>
      </c>
      <c r="H20" s="18" t="inlineStr">
        <is>
          <t>Committed</t>
        </is>
      </c>
      <c r="I20" s="18" t="inlineStr">
        <is>
          <t>Paid to date</t>
        </is>
      </c>
      <c r="J20" s="18" t="inlineStr">
        <is>
          <t>Forecast at completion</t>
        </is>
      </c>
      <c r="K20" s="18" t="inlineStr">
        <is>
          <t>Variance (current - forecast)</t>
        </is>
      </c>
      <c r="L20" s="18" t="inlineStr">
        <is>
          <t>% committed</t>
        </is>
      </c>
      <c r="M20" s="18" t="inlineStr">
        <is>
          <t>Flag</t>
        </is>
      </c>
      <c r="N20" s="18" t="inlineStr">
        <is>
          <t>Notes</t>
        </is>
      </c>
    </row>
    <row r="21" ht="30" customHeight="1">
      <c r="A21" s="19" t="n">
        <v>1</v>
      </c>
      <c r="B21" s="20" t="inlineStr">
        <is>
          <t>Contract with the Yard</t>
        </is>
      </c>
      <c r="C21" s="20" t="inlineStr">
        <is>
          <t>Contract price (includes AV/IT and loose furniture allowances, class and flag approval fees, trials)</t>
        </is>
      </c>
      <c r="D21" s="21" t="n">
        <v>100</v>
      </c>
      <c r="E21" s="22">
        <f>IF(C21="","",SUMIF($C$52:$C$81,C21,$D$52:$D$81))</f>
        <v/>
      </c>
      <c r="F21" s="22">
        <f>IF(C21="","",SUMIF($C$86:$C$100,C21,$D$86:$D$100))</f>
        <v/>
      </c>
      <c r="G21" s="22">
        <f>IF(C21="","",N(D21)+N(E21)+N(F21))</f>
        <v/>
      </c>
      <c r="H21" s="21" t="n">
        <v>100</v>
      </c>
      <c r="I21" s="21" t="n">
        <v>25</v>
      </c>
      <c r="J21" s="21" t="n">
        <v>100</v>
      </c>
      <c r="K21" s="22">
        <f>IF(OR(C21="",J21=""),"",G21-J21)</f>
        <v/>
      </c>
      <c r="L21" s="23">
        <f>IF(OR(C21="",N(G21)=0),"",N(H21)/G21)</f>
        <v/>
      </c>
      <c r="M21" s="24">
        <f>IF(C21="","",IF(AND(K21&lt;&gt;"",K21&lt;0),"Forecast over budget",IF(N(H21)&gt;N(G21)+0.0001,"Committed over budget",IF(N(I21)&gt;N(H21)+0.0001,"Paid over committed","OK"))))</f>
        <v/>
      </c>
      <c r="N21" s="20" t="inlineStr">
        <is>
          <t>Milestones 1-2 paid; milestone 3 certified, payment due</t>
        </is>
      </c>
    </row>
    <row r="22" ht="30" customHeight="1">
      <c r="A22" s="19" t="n">
        <v>2</v>
      </c>
      <c r="B22" s="20" t="inlineStr">
        <is>
          <t>Contract with the Yard</t>
        </is>
      </c>
      <c r="C22" s="20" t="inlineStr">
        <is>
          <t>Owner changes (variation orders)</t>
        </is>
      </c>
      <c r="D22" s="21" t="n">
        <v>2</v>
      </c>
      <c r="E22" s="22">
        <f>IF(C22="","",SUMIF($C$52:$C$81,C22,$D$52:$D$81))</f>
        <v/>
      </c>
      <c r="F22" s="22">
        <f>IF(C22="","",SUMIF($C$86:$C$100,C22,$D$86:$D$100))</f>
        <v/>
      </c>
      <c r="G22" s="22">
        <f>IF(C22="","",N(D22)+N(E22)+N(F22))</f>
        <v/>
      </c>
      <c r="H22" s="21" t="n">
        <v>1.41</v>
      </c>
      <c r="I22" s="21" t="n">
        <v>0.4</v>
      </c>
      <c r="J22" s="21" t="n">
        <v>2.16</v>
      </c>
      <c r="K22" s="22">
        <f>IF(OR(C22="",J22=""),"",G22-J22)</f>
        <v/>
      </c>
      <c r="L22" s="23">
        <f>IF(OR(C22="",N(G22)=0),"",N(H22)/G22)</f>
        <v/>
      </c>
      <c r="M22" s="24">
        <f>IF(C22="","",IF(AND(K22&lt;&gt;"",K22&lt;0),"Forecast over budget",IF(N(H22)&gt;N(G22)+0.0001,"Committed over budget",IF(N(I22)&gt;N(H22)+0.0001,"Paid over committed","OK"))))</f>
        <v/>
      </c>
      <c r="N22" s="20" t="inlineStr">
        <is>
          <t>Signed 1.41; pending 0.75 at the Yard's figures (L9 log)</t>
        </is>
      </c>
    </row>
    <row r="23" ht="30" customHeight="1">
      <c r="A23" s="19" t="n">
        <v>3</v>
      </c>
      <c r="B23" s="20" t="inlineStr">
        <is>
          <t>Contract with the Yard</t>
        </is>
      </c>
      <c r="C23" s="20" t="inlineStr">
        <is>
          <t>Allowance reconciliation (over / under the contract allowances)</t>
        </is>
      </c>
      <c r="D23" s="21" t="n">
        <v>0</v>
      </c>
      <c r="E23" s="22">
        <f>IF(C23="","",SUMIF($C$52:$C$81,C23,$D$52:$D$81))</f>
        <v/>
      </c>
      <c r="F23" s="22">
        <f>IF(C23="","",SUMIF($C$86:$C$100,C23,$D$86:$D$100))</f>
        <v/>
      </c>
      <c r="G23" s="22">
        <f>IF(C23="","",N(D23)+N(E23)+N(F23))</f>
        <v/>
      </c>
      <c r="H23" s="21" t="n">
        <v>0</v>
      </c>
      <c r="I23" s="21" t="n">
        <v>0</v>
      </c>
      <c r="J23" s="21" t="n">
        <v>0.3</v>
      </c>
      <c r="K23" s="22">
        <f>IF(OR(C23="",J23=""),"",G23-J23)</f>
        <v/>
      </c>
      <c r="L23" s="23">
        <f>IF(OR(C23="",N(G23)=0),"",N(H23)/G23)</f>
        <v/>
      </c>
      <c r="M23" s="24">
        <f>IF(C23="","",IF(AND(K23&lt;&gt;"",K23&lt;0),"Forecast over budget",IF(N(H23)&gt;N(G23)+0.0001,"Committed over budget",IF(N(I23)&gt;N(H23)+0.0001,"Paid over committed","OK"))))</f>
        <v/>
      </c>
      <c r="N23" s="20" t="inlineStr">
        <is>
          <t>AV/IT: Yard's budget quote 0.30 above the 3.50 allowance (CD-02)</t>
        </is>
      </c>
    </row>
    <row r="24" ht="30" customHeight="1">
      <c r="A24" s="19" t="n">
        <v>4</v>
      </c>
      <c r="B24" s="20" t="inlineStr">
        <is>
          <t>Owner-furnished items</t>
        </is>
      </c>
      <c r="C24" s="20" t="inlineStr">
        <is>
          <t>Tenders and water toys</t>
        </is>
      </c>
      <c r="D24" s="21" t="n">
        <v>2.2</v>
      </c>
      <c r="E24" s="22">
        <f>IF(C24="","",SUMIF($C$52:$C$81,C24,$D$52:$D$81))</f>
        <v/>
      </c>
      <c r="F24" s="22">
        <f>IF(C24="","",SUMIF($C$86:$C$100,C24,$D$86:$D$100))</f>
        <v/>
      </c>
      <c r="G24" s="22">
        <f>IF(C24="","",N(D24)+N(E24)+N(F24))</f>
        <v/>
      </c>
      <c r="H24" s="21" t="n">
        <v>1.9</v>
      </c>
      <c r="I24" s="21" t="n">
        <v>0.6</v>
      </c>
      <c r="J24" s="21" t="n">
        <v>2.65</v>
      </c>
      <c r="K24" s="22">
        <f>IF(OR(C24="",J24=""),"",G24-J24)</f>
        <v/>
      </c>
      <c r="L24" s="23">
        <f>IF(OR(C24="",N(G24)=0),"",N(H24)/G24)</f>
        <v/>
      </c>
      <c r="M24" s="24">
        <f>IF(C24="","",IF(AND(K24&lt;&gt;"",K24&lt;0),"Forecast over budget",IF(N(H24)&gt;N(G24)+0.0001,"Committed over budget",IF(N(I24)&gt;N(H24)+0.0001,"Paid over committed","OK"))))</f>
        <v/>
      </c>
      <c r="N24" s="20" t="inlineStr">
        <is>
          <t>Larger limo tender chosen after signing: budget change BC-01</t>
        </is>
      </c>
    </row>
    <row r="25" ht="30" customHeight="1">
      <c r="A25" s="19" t="n">
        <v>5</v>
      </c>
      <c r="B25" s="20" t="inlineStr">
        <is>
          <t>Owner-furnished items</t>
        </is>
      </c>
      <c r="C25" s="20" t="inlineStr">
        <is>
          <t>Art and installation support</t>
        </is>
      </c>
      <c r="D25" s="21" t="n">
        <v>0.8</v>
      </c>
      <c r="E25" s="22">
        <f>IF(C25="","",SUMIF($C$52:$C$81,C25,$D$52:$D$81))</f>
        <v/>
      </c>
      <c r="F25" s="22">
        <f>IF(C25="","",SUMIF($C$86:$C$100,C25,$D$86:$D$100))</f>
        <v/>
      </c>
      <c r="G25" s="22">
        <f>IF(C25="","",N(D25)+N(E25)+N(F25))</f>
        <v/>
      </c>
      <c r="H25" s="21" t="n">
        <v>0.1</v>
      </c>
      <c r="I25" s="21" t="n">
        <v>0.1</v>
      </c>
      <c r="J25" s="21" t="n">
        <v>0.8</v>
      </c>
      <c r="K25" s="22">
        <f>IF(OR(C25="",J25=""),"",G25-J25)</f>
        <v/>
      </c>
      <c r="L25" s="23">
        <f>IF(OR(C25="",N(G25)=0),"",N(H25)/G25)</f>
        <v/>
      </c>
      <c r="M25" s="24">
        <f>IF(C25="","",IF(AND(K25&lt;&gt;"",K25&lt;0),"Forecast over budget",IF(N(H25)&gt;N(G25)+0.0001,"Committed over budget",IF(N(I25)&gt;N(H25)+0.0001,"Paid over committed","OK"))))</f>
        <v/>
      </c>
      <c r="N25" s="20" t="inlineStr">
        <is>
          <t>Art adviser engaged; selection not started</t>
        </is>
      </c>
    </row>
    <row r="26" ht="30" customHeight="1">
      <c r="A26" s="19" t="n">
        <v>6</v>
      </c>
      <c r="B26" s="20" t="inlineStr">
        <is>
          <t>Owner-furnished items</t>
        </is>
      </c>
      <c r="C26" s="20" t="inlineStr">
        <is>
          <t>Loose inventory (linen, tableware, galley small items, uniforms)</t>
        </is>
      </c>
      <c r="D26" s="21" t="n">
        <v>0.6</v>
      </c>
      <c r="E26" s="22">
        <f>IF(C26="","",SUMIF($C$52:$C$81,C26,$D$52:$D$81))</f>
        <v/>
      </c>
      <c r="F26" s="22">
        <f>IF(C26="","",SUMIF($C$86:$C$100,C26,$D$86:$D$100))</f>
        <v/>
      </c>
      <c r="G26" s="22">
        <f>IF(C26="","",N(D26)+N(E26)+N(F26))</f>
        <v/>
      </c>
      <c r="H26" s="21" t="n">
        <v>0</v>
      </c>
      <c r="I26" s="21" t="n">
        <v>0</v>
      </c>
      <c r="J26" s="21" t="n">
        <v>0.6</v>
      </c>
      <c r="K26" s="22">
        <f>IF(OR(C26="",J26=""),"",G26-J26)</f>
        <v/>
      </c>
      <c r="L26" s="23">
        <f>IF(OR(C26="",N(G26)=0),"",N(H26)/G26)</f>
        <v/>
      </c>
      <c r="M26" s="24">
        <f>IF(C26="","",IF(AND(K26&lt;&gt;"",K26&lt;0),"Forecast over budget",IF(N(H26)&gt;N(G26)+0.0001,"Committed over budget",IF(N(I26)&gt;N(H26)+0.0001,"Paid over committed","OK"))))</f>
        <v/>
      </c>
      <c r="N26" s="20" t="inlineStr">
        <is>
          <t>Orders planned from month 24</t>
        </is>
      </c>
    </row>
    <row r="27" ht="30" customHeight="1">
      <c r="A27" s="19" t="n">
        <v>7</v>
      </c>
      <c r="B27" s="20" t="inlineStr">
        <is>
          <t>Owner's team and advisers</t>
        </is>
      </c>
      <c r="C27" s="20" t="inlineStr">
        <is>
          <t>Owner's representative and site team</t>
        </is>
      </c>
      <c r="D27" s="21" t="n">
        <v>2.4</v>
      </c>
      <c r="E27" s="22">
        <f>IF(C27="","",SUMIF($C$52:$C$81,C27,$D$52:$D$81))</f>
        <v/>
      </c>
      <c r="F27" s="22">
        <f>IF(C27="","",SUMIF($C$86:$C$100,C27,$D$86:$D$100))</f>
        <v/>
      </c>
      <c r="G27" s="22">
        <f>IF(C27="","",N(D27)+N(E27)+N(F27))</f>
        <v/>
      </c>
      <c r="H27" s="21" t="n">
        <v>2.5</v>
      </c>
      <c r="I27" s="21" t="n">
        <v>1.2</v>
      </c>
      <c r="J27" s="21" t="n">
        <v>2.5</v>
      </c>
      <c r="K27" s="22">
        <f>IF(OR(C27="",J27=""),"",G27-J27)</f>
        <v/>
      </c>
      <c r="L27" s="23">
        <f>IF(OR(C27="",N(G27)=0),"",N(H27)/G27)</f>
        <v/>
      </c>
      <c r="M27" s="24">
        <f>IF(C27="","",IF(AND(K27&lt;&gt;"",K27&lt;0),"Forecast over budget",IF(N(H27)&gt;N(G27)+0.0001,"Committed over budget",IF(N(I27)&gt;N(H27)+0.0001,"Paid over committed","OK"))))</f>
        <v/>
      </c>
      <c r="N27" s="20" t="inlineStr">
        <is>
          <t>Extra inspector for the second shift (CD-03)</t>
        </is>
      </c>
    </row>
    <row r="28" ht="30" customHeight="1">
      <c r="A28" s="19" t="n">
        <v>8</v>
      </c>
      <c r="B28" s="20" t="inlineStr">
        <is>
          <t>Owner's team and advisers</t>
        </is>
      </c>
      <c r="C28" s="20" t="inlineStr">
        <is>
          <t>Design Studio after signature</t>
        </is>
      </c>
      <c r="D28" s="21" t="n">
        <v>1.6</v>
      </c>
      <c r="E28" s="22">
        <f>IF(C28="","",SUMIF($C$52:$C$81,C28,$D$52:$D$81))</f>
        <v/>
      </c>
      <c r="F28" s="22">
        <f>IF(C28="","",SUMIF($C$86:$C$100,C28,$D$86:$D$100))</f>
        <v/>
      </c>
      <c r="G28" s="22">
        <f>IF(C28="","",N(D28)+N(E28)+N(F28))</f>
        <v/>
      </c>
      <c r="H28" s="21" t="n">
        <v>1.6</v>
      </c>
      <c r="I28" s="21" t="n">
        <v>0.9</v>
      </c>
      <c r="J28" s="21" t="n">
        <v>1.6</v>
      </c>
      <c r="K28" s="22">
        <f>IF(OR(C28="",J28=""),"",G28-J28)</f>
        <v/>
      </c>
      <c r="L28" s="23">
        <f>IF(OR(C28="",N(G28)=0),"",N(H28)/G28)</f>
        <v/>
      </c>
      <c r="M28" s="24">
        <f>IF(C28="","",IF(AND(K28&lt;&gt;"",K28&lt;0),"Forecast over budget",IF(N(H28)&gt;N(G28)+0.0001,"Committed over budget",IF(N(I28)&gt;N(H28)+0.0001,"Paid over committed","OK"))))</f>
        <v/>
      </c>
      <c r="N28" s="20" t="inlineStr">
        <is>
          <t>Fixed fee plus site visits</t>
        </is>
      </c>
    </row>
    <row r="29" ht="30" customHeight="1">
      <c r="A29" s="19" t="n">
        <v>9</v>
      </c>
      <c r="B29" s="20" t="inlineStr">
        <is>
          <t>Owner's team and advisers</t>
        </is>
      </c>
      <c r="C29" s="20" t="inlineStr">
        <is>
          <t>Legal, tax and insurance advisers</t>
        </is>
      </c>
      <c r="D29" s="21" t="n">
        <v>0.6</v>
      </c>
      <c r="E29" s="22">
        <f>IF(C29="","",SUMIF($C$52:$C$81,C29,$D$52:$D$81))</f>
        <v/>
      </c>
      <c r="F29" s="22">
        <f>IF(C29="","",SUMIF($C$86:$C$100,C29,$D$86:$D$100))</f>
        <v/>
      </c>
      <c r="G29" s="22">
        <f>IF(C29="","",N(D29)+N(E29)+N(F29))</f>
        <v/>
      </c>
      <c r="H29" s="21" t="n">
        <v>0.4</v>
      </c>
      <c r="I29" s="21" t="n">
        <v>0.3</v>
      </c>
      <c r="J29" s="21" t="n">
        <v>0.6</v>
      </c>
      <c r="K29" s="22">
        <f>IF(OR(C29="",J29=""),"",G29-J29)</f>
        <v/>
      </c>
      <c r="L29" s="23">
        <f>IF(OR(C29="",N(G29)=0),"",N(H29)/G29)</f>
        <v/>
      </c>
      <c r="M29" s="24">
        <f>IF(C29="","",IF(AND(K29&lt;&gt;"",K29&lt;0),"Forecast over budget",IF(N(H29)&gt;N(G29)+0.0001,"Committed over budget",IF(N(I29)&gt;N(H29)+0.0001,"Paid over committed","OK"))))</f>
        <v/>
      </c>
      <c r="N29" s="20" t="inlineStr"/>
    </row>
    <row r="30" ht="30" customHeight="1">
      <c r="A30" s="19" t="n">
        <v>10</v>
      </c>
      <c r="B30" s="20" t="inlineStr">
        <is>
          <t>Owner's team and advisers</t>
        </is>
      </c>
      <c r="C30" s="20" t="inlineStr">
        <is>
          <t>Independent specialists (noise and vibration, paint inspection)</t>
        </is>
      </c>
      <c r="D30" s="21" t="n">
        <v>0.5</v>
      </c>
      <c r="E30" s="22">
        <f>IF(C30="","",SUMIF($C$52:$C$81,C30,$D$52:$D$81))</f>
        <v/>
      </c>
      <c r="F30" s="22">
        <f>IF(C30="","",SUMIF($C$86:$C$100,C30,$D$86:$D$100))</f>
        <v/>
      </c>
      <c r="G30" s="22">
        <f>IF(C30="","",N(D30)+N(E30)+N(F30))</f>
        <v/>
      </c>
      <c r="H30" s="21" t="n">
        <v>0.2</v>
      </c>
      <c r="I30" s="21" t="n">
        <v>0.1</v>
      </c>
      <c r="J30" s="21" t="n">
        <v>0.5</v>
      </c>
      <c r="K30" s="22">
        <f>IF(OR(C30="",J30=""),"",G30-J30)</f>
        <v/>
      </c>
      <c r="L30" s="23">
        <f>IF(OR(C30="",N(G30)=0),"",N(H30)/G30)</f>
        <v/>
      </c>
      <c r="M30" s="24">
        <f>IF(C30="","",IF(AND(K30&lt;&gt;"",K30&lt;0),"Forecast over budget",IF(N(H30)&gt;N(G30)+0.0001,"Committed over budget",IF(N(I30)&gt;N(H30)+0.0001,"Paid over committed","OK"))))</f>
        <v/>
      </c>
      <c r="N30" s="20" t="inlineStr">
        <is>
          <t>N&amp;V consultant engaged after contract finding F-09</t>
        </is>
      </c>
    </row>
    <row r="31" ht="30" customHeight="1">
      <c r="A31" s="19" t="n">
        <v>11</v>
      </c>
      <c r="B31" s="20" t="inlineStr">
        <is>
          <t>Registration, insurance and finance</t>
        </is>
      </c>
      <c r="C31" s="20" t="inlineStr">
        <is>
          <t>Registration and flag or class items outside the contract</t>
        </is>
      </c>
      <c r="D31" s="21" t="n">
        <v>0.2</v>
      </c>
      <c r="E31" s="22">
        <f>IF(C31="","",SUMIF($C$52:$C$81,C31,$D$52:$D$81))</f>
        <v/>
      </c>
      <c r="F31" s="22">
        <f>IF(C31="","",SUMIF($C$86:$C$100,C31,$D$86:$D$100))</f>
        <v/>
      </c>
      <c r="G31" s="22">
        <f>IF(C31="","",N(D31)+N(E31)+N(F31))</f>
        <v/>
      </c>
      <c r="H31" s="21" t="n">
        <v>0</v>
      </c>
      <c r="I31" s="21" t="n">
        <v>0</v>
      </c>
      <c r="J31" s="21" t="n">
        <v>0.2</v>
      </c>
      <c r="K31" s="22">
        <f>IF(OR(C31="",J31=""),"",G31-J31)</f>
        <v/>
      </c>
      <c r="L31" s="23">
        <f>IF(OR(C31="",N(G31)=0),"",N(H31)/G31)</f>
        <v/>
      </c>
      <c r="M31" s="24">
        <f>IF(C31="","",IF(AND(K31&lt;&gt;"",K31&lt;0),"Forecast over budget",IF(N(H31)&gt;N(G31)+0.0001,"Committed over budget",IF(N(I31)&gt;N(H31)+0.0001,"Paid over committed","OK"))))</f>
        <v/>
      </c>
      <c r="N31" s="20" t="inlineStr">
        <is>
          <t>Contract includes class and flag approval fees</t>
        </is>
      </c>
    </row>
    <row r="32" ht="30" customHeight="1">
      <c r="A32" s="19" t="n">
        <v>12</v>
      </c>
      <c r="B32" s="20" t="inlineStr">
        <is>
          <t>Registration, insurance and finance</t>
        </is>
      </c>
      <c r="C32" s="20" t="inlineStr">
        <is>
          <t>Insurance: owner items on site; hull and machinery and P&amp;I from delivery</t>
        </is>
      </c>
      <c r="D32" s="21" t="n">
        <v>0.9</v>
      </c>
      <c r="E32" s="22">
        <f>IF(C32="","",SUMIF($C$52:$C$81,C32,$D$52:$D$81))</f>
        <v/>
      </c>
      <c r="F32" s="22">
        <f>IF(C32="","",SUMIF($C$86:$C$100,C32,$D$86:$D$100))</f>
        <v/>
      </c>
      <c r="G32" s="22">
        <f>IF(C32="","",N(D32)+N(E32)+N(F32))</f>
        <v/>
      </c>
      <c r="H32" s="21" t="n">
        <v>0.05</v>
      </c>
      <c r="I32" s="21" t="n">
        <v>0.05</v>
      </c>
      <c r="J32" s="21" t="n">
        <v>0.9</v>
      </c>
      <c r="K32" s="22">
        <f>IF(OR(C32="",J32=""),"",G32-J32)</f>
        <v/>
      </c>
      <c r="L32" s="23">
        <f>IF(OR(C32="",N(G32)=0),"",N(H32)/G32)</f>
        <v/>
      </c>
      <c r="M32" s="24">
        <f>IF(C32="","",IF(AND(K32&lt;&gt;"",K32&lt;0),"Forecast over budget",IF(N(H32)&gt;N(G32)+0.0001,"Committed over budget",IF(N(I32)&gt;N(H32)+0.0001,"Paid over committed","OK"))))</f>
        <v/>
      </c>
      <c r="N32" s="20" t="inlineStr">
        <is>
          <t>First annual premiums fall due at delivery</t>
        </is>
      </c>
    </row>
    <row r="33" ht="30" customHeight="1">
      <c r="A33" s="19" t="n">
        <v>13</v>
      </c>
      <c r="B33" s="20" t="inlineStr">
        <is>
          <t>Registration, insurance and finance</t>
        </is>
      </c>
      <c r="C33" s="20" t="inlineStr">
        <is>
          <t>Financing and bank charges</t>
        </is>
      </c>
      <c r="D33" s="21" t="n">
        <v>0.3</v>
      </c>
      <c r="E33" s="22">
        <f>IF(C33="","",SUMIF($C$52:$C$81,C33,$D$52:$D$81))</f>
        <v/>
      </c>
      <c r="F33" s="22">
        <f>IF(C33="","",SUMIF($C$86:$C$100,C33,$D$86:$D$100))</f>
        <v/>
      </c>
      <c r="G33" s="22">
        <f>IF(C33="","",N(D33)+N(E33)+N(F33))</f>
        <v/>
      </c>
      <c r="H33" s="21" t="n">
        <v>0.1</v>
      </c>
      <c r="I33" s="21" t="n">
        <v>0.1</v>
      </c>
      <c r="J33" s="21" t="n">
        <v>0.3</v>
      </c>
      <c r="K33" s="22">
        <f>IF(OR(C33="",J33=""),"",G33-J33)</f>
        <v/>
      </c>
      <c r="L33" s="23">
        <f>IF(OR(C33="",N(G33)=0),"",N(H33)/G33)</f>
        <v/>
      </c>
      <c r="M33" s="24">
        <f>IF(C33="","",IF(AND(K33&lt;&gt;"",K33&lt;0),"Forecast over budget",IF(N(H33)&gt;N(G33)+0.0001,"Committed over budget",IF(N(I33)&gt;N(H33)+0.0001,"Paid over committed","OK"))))</f>
        <v/>
      </c>
      <c r="N33" s="20" t="inlineStr">
        <is>
          <t>Includes the forward contract for milestone 3</t>
        </is>
      </c>
    </row>
    <row r="34" ht="30" customHeight="1">
      <c r="A34" s="19" t="n">
        <v>14</v>
      </c>
      <c r="B34" s="20" t="inlineStr">
        <is>
          <t>Crew and entry into service</t>
        </is>
      </c>
      <c r="C34" s="20" t="inlineStr">
        <is>
          <t>Crew before delivery</t>
        </is>
      </c>
      <c r="D34" s="21" t="n">
        <v>1.8</v>
      </c>
      <c r="E34" s="22">
        <f>IF(C34="","",SUMIF($C$52:$C$81,C34,$D$52:$D$81))</f>
        <v/>
      </c>
      <c r="F34" s="22">
        <f>IF(C34="","",SUMIF($C$86:$C$100,C34,$D$86:$D$100))</f>
        <v/>
      </c>
      <c r="G34" s="22">
        <f>IF(C34="","",N(D34)+N(E34)+N(F34))</f>
        <v/>
      </c>
      <c r="H34" s="21" t="n">
        <v>0.3</v>
      </c>
      <c r="I34" s="21" t="n">
        <v>0.15</v>
      </c>
      <c r="J34" s="21" t="n">
        <v>1.95</v>
      </c>
      <c r="K34" s="22">
        <f>IF(OR(C34="",J34=""),"",G34-J34)</f>
        <v/>
      </c>
      <c r="L34" s="23">
        <f>IF(OR(C34="",N(G34)=0),"",N(H34)/G34)</f>
        <v/>
      </c>
      <c r="M34" s="24">
        <f>IF(C34="","",IF(AND(K34&lt;&gt;"",K34&lt;0),"Forecast over budget",IF(N(H34)&gt;N(G34)+0.0001,"Committed over budget",IF(N(I34)&gt;N(H34)+0.0001,"Paid over committed","OK"))))</f>
        <v/>
      </c>
      <c r="N34" s="20" t="inlineStr">
        <is>
          <t>Captain joined three months earlier than planned (CD-01)</t>
        </is>
      </c>
    </row>
    <row r="35" ht="30" customHeight="1">
      <c r="A35" s="19" t="n">
        <v>15</v>
      </c>
      <c r="B35" s="20" t="inlineStr">
        <is>
          <t>Crew and entry into service</t>
        </is>
      </c>
      <c r="C35" s="20" t="inlineStr">
        <is>
          <t>Delivery and entry into service</t>
        </is>
      </c>
      <c r="D35" s="21" t="n">
        <v>1.2</v>
      </c>
      <c r="E35" s="22">
        <f>IF(C35="","",SUMIF($C$52:$C$81,C35,$D$52:$D$81))</f>
        <v/>
      </c>
      <c r="F35" s="22">
        <f>IF(C35="","",SUMIF($C$86:$C$100,C35,$D$86:$D$100))</f>
        <v/>
      </c>
      <c r="G35" s="22">
        <f>IF(C35="","",N(D35)+N(E35)+N(F35))</f>
        <v/>
      </c>
      <c r="H35" s="21" t="n">
        <v>0</v>
      </c>
      <c r="I35" s="21" t="n">
        <v>0</v>
      </c>
      <c r="J35" s="21" t="n">
        <v>1.2</v>
      </c>
      <c r="K35" s="22">
        <f>IF(OR(C35="",J35=""),"",G35-J35)</f>
        <v/>
      </c>
      <c r="L35" s="23">
        <f>IF(OR(C35="",N(G35)=0),"",N(H35)/G35)</f>
        <v/>
      </c>
      <c r="M35" s="24">
        <f>IF(C35="","",IF(AND(K35&lt;&gt;"",K35&lt;0),"Forecast over budget",IF(N(H35)&gt;N(G35)+0.0001,"Committed over budget",IF(N(I35)&gt;N(H35)+0.0001,"Paid over committed","OK"))))</f>
        <v/>
      </c>
      <c r="N35" s="20" t="inlineStr">
        <is>
          <t>Delivery trip, fuel, stores, provisions, management set-up</t>
        </is>
      </c>
    </row>
    <row r="36" ht="30" customHeight="1">
      <c r="A36" s="19" t="n"/>
      <c r="B36" s="20" t="n"/>
      <c r="C36" s="20" t="n"/>
      <c r="D36" s="21" t="n"/>
      <c r="E36" s="22">
        <f>IF(C36="","",SUMIF($C$52:$C$81,C36,$D$52:$D$81))</f>
        <v/>
      </c>
      <c r="F36" s="22">
        <f>IF(C36="","",SUMIF($C$86:$C$100,C36,$D$86:$D$100))</f>
        <v/>
      </c>
      <c r="G36" s="22">
        <f>IF(C36="","",N(D36)+N(E36)+N(F36))</f>
        <v/>
      </c>
      <c r="H36" s="21" t="n"/>
      <c r="I36" s="21" t="n"/>
      <c r="J36" s="21" t="n"/>
      <c r="K36" s="22">
        <f>IF(OR(C36="",J36=""),"",G36-J36)</f>
        <v/>
      </c>
      <c r="L36" s="23">
        <f>IF(OR(C36="",N(G36)=0),"",N(H36)/G36)</f>
        <v/>
      </c>
      <c r="M36" s="24">
        <f>IF(C36="","",IF(AND(K36&lt;&gt;"",K36&lt;0),"Forecast over budget",IF(N(H36)&gt;N(G36)+0.0001,"Committed over budget",IF(N(I36)&gt;N(H36)+0.0001,"Paid over committed","OK"))))</f>
        <v/>
      </c>
      <c r="N36" s="20" t="n"/>
    </row>
    <row r="37" ht="30" customHeight="1">
      <c r="A37" s="19" t="n"/>
      <c r="B37" s="20" t="n"/>
      <c r="C37" s="20" t="n"/>
      <c r="D37" s="21" t="n"/>
      <c r="E37" s="22">
        <f>IF(C37="","",SUMIF($C$52:$C$81,C37,$D$52:$D$81))</f>
        <v/>
      </c>
      <c r="F37" s="22">
        <f>IF(C37="","",SUMIF($C$86:$C$100,C37,$D$86:$D$100))</f>
        <v/>
      </c>
      <c r="G37" s="22">
        <f>IF(C37="","",N(D37)+N(E37)+N(F37))</f>
        <v/>
      </c>
      <c r="H37" s="21" t="n"/>
      <c r="I37" s="21" t="n"/>
      <c r="J37" s="21" t="n"/>
      <c r="K37" s="22">
        <f>IF(OR(C37="",J37=""),"",G37-J37)</f>
        <v/>
      </c>
      <c r="L37" s="23">
        <f>IF(OR(C37="",N(G37)=0),"",N(H37)/G37)</f>
        <v/>
      </c>
      <c r="M37" s="24">
        <f>IF(C37="","",IF(AND(K37&lt;&gt;"",K37&lt;0),"Forecast over budget",IF(N(H37)&gt;N(G37)+0.0001,"Committed over budget",IF(N(I37)&gt;N(H37)+0.0001,"Paid over committed","OK"))))</f>
        <v/>
      </c>
      <c r="N37" s="20" t="n"/>
    </row>
    <row r="38" ht="30" customHeight="1">
      <c r="A38" s="19" t="n"/>
      <c r="B38" s="20" t="n"/>
      <c r="C38" s="20" t="n"/>
      <c r="D38" s="21" t="n"/>
      <c r="E38" s="22">
        <f>IF(C38="","",SUMIF($C$52:$C$81,C38,$D$52:$D$81))</f>
        <v/>
      </c>
      <c r="F38" s="22">
        <f>IF(C38="","",SUMIF($C$86:$C$100,C38,$D$86:$D$100))</f>
        <v/>
      </c>
      <c r="G38" s="22">
        <f>IF(C38="","",N(D38)+N(E38)+N(F38))</f>
        <v/>
      </c>
      <c r="H38" s="21" t="n"/>
      <c r="I38" s="21" t="n"/>
      <c r="J38" s="21" t="n"/>
      <c r="K38" s="22">
        <f>IF(OR(C38="",J38=""),"",G38-J38)</f>
        <v/>
      </c>
      <c r="L38" s="23">
        <f>IF(OR(C38="",N(G38)=0),"",N(H38)/G38)</f>
        <v/>
      </c>
      <c r="M38" s="24">
        <f>IF(C38="","",IF(AND(K38&lt;&gt;"",K38&lt;0),"Forecast over budget",IF(N(H38)&gt;N(G38)+0.0001,"Committed over budget",IF(N(I38)&gt;N(H38)+0.0001,"Paid over committed","OK"))))</f>
        <v/>
      </c>
      <c r="N38" s="20" t="n"/>
    </row>
    <row r="39" ht="30" customHeight="1">
      <c r="A39" s="19" t="n"/>
      <c r="B39" s="20" t="n"/>
      <c r="C39" s="20" t="n"/>
      <c r="D39" s="21" t="n"/>
      <c r="E39" s="22">
        <f>IF(C39="","",SUMIF($C$52:$C$81,C39,$D$52:$D$81))</f>
        <v/>
      </c>
      <c r="F39" s="22">
        <f>IF(C39="","",SUMIF($C$86:$C$100,C39,$D$86:$D$100))</f>
        <v/>
      </c>
      <c r="G39" s="22">
        <f>IF(C39="","",N(D39)+N(E39)+N(F39))</f>
        <v/>
      </c>
      <c r="H39" s="21" t="n"/>
      <c r="I39" s="21" t="n"/>
      <c r="J39" s="21" t="n"/>
      <c r="K39" s="22">
        <f>IF(OR(C39="",J39=""),"",G39-J39)</f>
        <v/>
      </c>
      <c r="L39" s="23">
        <f>IF(OR(C39="",N(G39)=0),"",N(H39)/G39)</f>
        <v/>
      </c>
      <c r="M39" s="24">
        <f>IF(C39="","",IF(AND(K39&lt;&gt;"",K39&lt;0),"Forecast over budget",IF(N(H39)&gt;N(G39)+0.0001,"Committed over budget",IF(N(I39)&gt;N(H39)+0.0001,"Paid over committed","OK"))))</f>
        <v/>
      </c>
      <c r="N39" s="20" t="n"/>
    </row>
    <row r="40" ht="30" customHeight="1">
      <c r="A40" s="19" t="n"/>
      <c r="B40" s="20" t="n"/>
      <c r="C40" s="20" t="n"/>
      <c r="D40" s="21" t="n"/>
      <c r="E40" s="22">
        <f>IF(C40="","",SUMIF($C$52:$C$81,C40,$D$52:$D$81))</f>
        <v/>
      </c>
      <c r="F40" s="22">
        <f>IF(C40="","",SUMIF($C$86:$C$100,C40,$D$86:$D$100))</f>
        <v/>
      </c>
      <c r="G40" s="22">
        <f>IF(C40="","",N(D40)+N(E40)+N(F40))</f>
        <v/>
      </c>
      <c r="H40" s="21" t="n"/>
      <c r="I40" s="21" t="n"/>
      <c r="J40" s="21" t="n"/>
      <c r="K40" s="22">
        <f>IF(OR(C40="",J40=""),"",G40-J40)</f>
        <v/>
      </c>
      <c r="L40" s="23">
        <f>IF(OR(C40="",N(G40)=0),"",N(H40)/G40)</f>
        <v/>
      </c>
      <c r="M40" s="24">
        <f>IF(C40="","",IF(AND(K40&lt;&gt;"",K40&lt;0),"Forecast over budget",IF(N(H40)&gt;N(G40)+0.0001,"Committed over budget",IF(N(I40)&gt;N(H40)+0.0001,"Paid over committed","OK"))))</f>
        <v/>
      </c>
      <c r="N40" s="20" t="n"/>
    </row>
    <row r="41" ht="30" customHeight="1">
      <c r="A41" s="19" t="n"/>
      <c r="B41" s="20" t="n"/>
      <c r="C41" s="20" t="n"/>
      <c r="D41" s="21" t="n"/>
      <c r="E41" s="22">
        <f>IF(C41="","",SUMIF($C$52:$C$81,C41,$D$52:$D$81))</f>
        <v/>
      </c>
      <c r="F41" s="22">
        <f>IF(C41="","",SUMIF($C$86:$C$100,C41,$D$86:$D$100))</f>
        <v/>
      </c>
      <c r="G41" s="22">
        <f>IF(C41="","",N(D41)+N(E41)+N(F41))</f>
        <v/>
      </c>
      <c r="H41" s="21" t="n"/>
      <c r="I41" s="21" t="n"/>
      <c r="J41" s="21" t="n"/>
      <c r="K41" s="22">
        <f>IF(OR(C41="",J41=""),"",G41-J41)</f>
        <v/>
      </c>
      <c r="L41" s="23">
        <f>IF(OR(C41="",N(G41)=0),"",N(H41)/G41)</f>
        <v/>
      </c>
      <c r="M41" s="24">
        <f>IF(C41="","",IF(AND(K41&lt;&gt;"",K41&lt;0),"Forecast over budget",IF(N(H41)&gt;N(G41)+0.0001,"Committed over budget",IF(N(I41)&gt;N(H41)+0.0001,"Paid over committed","OK"))))</f>
        <v/>
      </c>
      <c r="N41" s="20" t="n"/>
    </row>
    <row r="42" ht="30" customHeight="1">
      <c r="A42" s="19" t="n"/>
      <c r="B42" s="20" t="n"/>
      <c r="C42" s="20" t="n"/>
      <c r="D42" s="21" t="n"/>
      <c r="E42" s="22">
        <f>IF(C42="","",SUMIF($C$52:$C$81,C42,$D$52:$D$81))</f>
        <v/>
      </c>
      <c r="F42" s="22">
        <f>IF(C42="","",SUMIF($C$86:$C$100,C42,$D$86:$D$100))</f>
        <v/>
      </c>
      <c r="G42" s="22">
        <f>IF(C42="","",N(D42)+N(E42)+N(F42))</f>
        <v/>
      </c>
      <c r="H42" s="21" t="n"/>
      <c r="I42" s="21" t="n"/>
      <c r="J42" s="21" t="n"/>
      <c r="K42" s="22">
        <f>IF(OR(C42="",J42=""),"",G42-J42)</f>
        <v/>
      </c>
      <c r="L42" s="23">
        <f>IF(OR(C42="",N(G42)=0),"",N(H42)/G42)</f>
        <v/>
      </c>
      <c r="M42" s="24">
        <f>IF(C42="","",IF(AND(K42&lt;&gt;"",K42&lt;0),"Forecast over budget",IF(N(H42)&gt;N(G42)+0.0001,"Committed over budget",IF(N(I42)&gt;N(H42)+0.0001,"Paid over committed","OK"))))</f>
        <v/>
      </c>
      <c r="N42" s="20" t="n"/>
    </row>
    <row r="43" ht="30" customHeight="1">
      <c r="A43" s="19" t="n"/>
      <c r="B43" s="20" t="n"/>
      <c r="C43" s="20" t="n"/>
      <c r="D43" s="21" t="n"/>
      <c r="E43" s="22">
        <f>IF(C43="","",SUMIF($C$52:$C$81,C43,$D$52:$D$81))</f>
        <v/>
      </c>
      <c r="F43" s="22">
        <f>IF(C43="","",SUMIF($C$86:$C$100,C43,$D$86:$D$100))</f>
        <v/>
      </c>
      <c r="G43" s="22">
        <f>IF(C43="","",N(D43)+N(E43)+N(F43))</f>
        <v/>
      </c>
      <c r="H43" s="21" t="n"/>
      <c r="I43" s="21" t="n"/>
      <c r="J43" s="21" t="n"/>
      <c r="K43" s="22">
        <f>IF(OR(C43="",J43=""),"",G43-J43)</f>
        <v/>
      </c>
      <c r="L43" s="23">
        <f>IF(OR(C43="",N(G43)=0),"",N(H43)/G43)</f>
        <v/>
      </c>
      <c r="M43" s="24">
        <f>IF(C43="","",IF(AND(K43&lt;&gt;"",K43&lt;0),"Forecast over budget",IF(N(H43)&gt;N(G43)+0.0001,"Committed over budget",IF(N(I43)&gt;N(H43)+0.0001,"Paid over committed","OK"))))</f>
        <v/>
      </c>
      <c r="N43" s="20" t="n"/>
    </row>
    <row r="44" ht="30" customHeight="1">
      <c r="A44" s="19" t="n"/>
      <c r="B44" s="20" t="n"/>
      <c r="C44" s="20" t="n"/>
      <c r="D44" s="21" t="n"/>
      <c r="E44" s="22">
        <f>IF(C44="","",SUMIF($C$52:$C$81,C44,$D$52:$D$81))</f>
        <v/>
      </c>
      <c r="F44" s="22">
        <f>IF(C44="","",SUMIF($C$86:$C$100,C44,$D$86:$D$100))</f>
        <v/>
      </c>
      <c r="G44" s="22">
        <f>IF(C44="","",N(D44)+N(E44)+N(F44))</f>
        <v/>
      </c>
      <c r="H44" s="21" t="n"/>
      <c r="I44" s="21" t="n"/>
      <c r="J44" s="21" t="n"/>
      <c r="K44" s="22">
        <f>IF(OR(C44="",J44=""),"",G44-J44)</f>
        <v/>
      </c>
      <c r="L44" s="23">
        <f>IF(OR(C44="",N(G44)=0),"",N(H44)/G44)</f>
        <v/>
      </c>
      <c r="M44" s="24">
        <f>IF(C44="","",IF(AND(K44&lt;&gt;"",K44&lt;0),"Forecast over budget",IF(N(H44)&gt;N(G44)+0.0001,"Committed over budget",IF(N(I44)&gt;N(H44)+0.0001,"Paid over committed","OK"))))</f>
        <v/>
      </c>
      <c r="N44" s="20" t="n"/>
    </row>
    <row r="45" ht="30" customHeight="1">
      <c r="A45" s="19" t="n"/>
      <c r="B45" s="20" t="n"/>
      <c r="C45" s="20" t="n"/>
      <c r="D45" s="21" t="n"/>
      <c r="E45" s="22">
        <f>IF(C45="","",SUMIF($C$52:$C$81,C45,$D$52:$D$81))</f>
        <v/>
      </c>
      <c r="F45" s="22">
        <f>IF(C45="","",SUMIF($C$86:$C$100,C45,$D$86:$D$100))</f>
        <v/>
      </c>
      <c r="G45" s="22">
        <f>IF(C45="","",N(D45)+N(E45)+N(F45))</f>
        <v/>
      </c>
      <c r="H45" s="21" t="n"/>
      <c r="I45" s="21" t="n"/>
      <c r="J45" s="21" t="n"/>
      <c r="K45" s="22">
        <f>IF(OR(C45="",J45=""),"",G45-J45)</f>
        <v/>
      </c>
      <c r="L45" s="23">
        <f>IF(OR(C45="",N(G45)=0),"",N(H45)/G45)</f>
        <v/>
      </c>
      <c r="M45" s="24">
        <f>IF(C45="","",IF(AND(K45&lt;&gt;"",K45&lt;0),"Forecast over budget",IF(N(H45)&gt;N(G45)+0.0001,"Committed over budget",IF(N(I45)&gt;N(H45)+0.0001,"Paid over committed","OK"))))</f>
        <v/>
      </c>
      <c r="N45" s="20" t="n"/>
    </row>
    <row r="46">
      <c r="C46" s="25" t="inlineStr">
        <is>
          <t>Total, budget lines</t>
        </is>
      </c>
      <c r="D46" s="26">
        <f>SUM(D21:D45)</f>
        <v/>
      </c>
      <c r="E46" s="26">
        <f>SUM(E21:E45)</f>
        <v/>
      </c>
      <c r="F46" s="26">
        <f>SUM(F21:F45)</f>
        <v/>
      </c>
      <c r="G46" s="26">
        <f>SUM(G21:G45)</f>
        <v/>
      </c>
      <c r="H46" s="26">
        <f>SUM(H21:H45)</f>
        <v/>
      </c>
      <c r="I46" s="26">
        <f>SUM(I21:I45)</f>
        <v/>
      </c>
      <c r="J46" s="26">
        <f>SUM(J21:J45)</f>
        <v/>
      </c>
      <c r="K46" s="26">
        <f>SUM(K21:K45)</f>
        <v/>
      </c>
    </row>
    <row r="47">
      <c r="C47" s="16" t="inlineStr">
        <is>
          <t>Contract price and variation orders are in the lines; contingency and management reserve are held below the line and shown in the summary above.</t>
        </is>
      </c>
    </row>
    <row r="50">
      <c r="A50" s="17" t="inlineStr">
        <is>
          <t>Contingency transfers (risk events and agreed responses; the total budget does not change)</t>
        </is>
      </c>
    </row>
    <row r="51" ht="32" customHeight="1">
      <c r="A51" s="18" t="inlineStr">
        <is>
          <t>No</t>
        </is>
      </c>
      <c r="B51" s="18" t="inlineStr">
        <is>
          <t>Date</t>
        </is>
      </c>
      <c r="C51" s="18" t="inlineStr">
        <is>
          <t>Budget line (exact name)</t>
        </is>
      </c>
      <c r="D51" s="18" t="inlineStr">
        <is>
          <t>Amount</t>
        </is>
      </c>
      <c r="E51" s="18" t="inlineStr">
        <is>
          <t>Risk ID</t>
        </is>
      </c>
      <c r="F51" s="18" t="inlineStr">
        <is>
          <t>Reason</t>
        </is>
      </c>
      <c r="G51" s="14" t="n"/>
      <c r="H51" s="14" t="n"/>
      <c r="I51" s="14" t="n"/>
      <c r="J51" s="14" t="n"/>
      <c r="K51" s="14" t="n"/>
      <c r="L51" s="14" t="n"/>
      <c r="M51" s="15" t="n"/>
      <c r="N51" s="18" t="inlineStr">
        <is>
          <t>Approved by</t>
        </is>
      </c>
    </row>
    <row r="52">
      <c r="A52" s="19" t="inlineStr">
        <is>
          <t>CD-01</t>
        </is>
      </c>
      <c r="B52" s="27" t="n">
        <v>46664</v>
      </c>
      <c r="C52" s="20" t="inlineStr">
        <is>
          <t>Crew before delivery</t>
        </is>
      </c>
      <c r="D52" s="21" t="n">
        <v>0.15</v>
      </c>
      <c r="E52" s="19" t="inlineStr">
        <is>
          <t>R-02</t>
        </is>
      </c>
      <c r="F52" s="20" t="inlineStr">
        <is>
          <t>Captain hired three months early to speed up interior and AV/IT decisions</t>
        </is>
      </c>
      <c r="N52" s="19" t="inlineStr">
        <is>
          <t>Owner</t>
        </is>
      </c>
    </row>
    <row r="53">
      <c r="A53" s="19" t="inlineStr">
        <is>
          <t>CD-02</t>
        </is>
      </c>
      <c r="B53" s="27" t="n">
        <v>46795</v>
      </c>
      <c r="C53" s="20" t="inlineStr">
        <is>
          <t>Allowance reconciliation (over / under the contract allowances)</t>
        </is>
      </c>
      <c r="D53" s="21" t="n">
        <v>0.3</v>
      </c>
      <c r="E53" s="19" t="inlineStr">
        <is>
          <t>R-09</t>
        </is>
      </c>
      <c r="F53" s="20" t="inlineStr">
        <is>
          <t>Yard's budget quote for the draft AV/IT specification is 0.30 above the allowance</t>
        </is>
      </c>
      <c r="N53" s="19" t="inlineStr">
        <is>
          <t>Owner</t>
        </is>
      </c>
    </row>
    <row r="54">
      <c r="A54" s="19" t="inlineStr">
        <is>
          <t>CD-03</t>
        </is>
      </c>
      <c r="B54" s="27" t="n">
        <v>46818</v>
      </c>
      <c r="C54" s="20" t="inlineStr">
        <is>
          <t>Owner's representative and site team</t>
        </is>
      </c>
      <c r="D54" s="21" t="n">
        <v>0.1</v>
      </c>
      <c r="E54" s="19" t="inlineStr">
        <is>
          <t>R-01</t>
        </is>
      </c>
      <c r="F54" s="20" t="inlineStr">
        <is>
          <t>Additional inspector while the Yard runs a second shift on the superstructure</t>
        </is>
      </c>
      <c r="N54" s="19" t="inlineStr">
        <is>
          <t>Owner</t>
        </is>
      </c>
    </row>
    <row r="55">
      <c r="A55" s="19" t="n"/>
      <c r="B55" s="27" t="n"/>
      <c r="C55" s="20" t="n"/>
      <c r="D55" s="21" t="n"/>
      <c r="E55" s="19" t="n"/>
      <c r="F55" s="20" t="n"/>
      <c r="N55" s="19" t="n"/>
    </row>
    <row r="56">
      <c r="A56" s="19" t="n"/>
      <c r="B56" s="27" t="n"/>
      <c r="C56" s="20" t="n"/>
      <c r="D56" s="21" t="n"/>
      <c r="E56" s="19" t="n"/>
      <c r="F56" s="20" t="n"/>
      <c r="N56" s="19" t="n"/>
    </row>
    <row r="57">
      <c r="A57" s="19" t="n"/>
      <c r="B57" s="27" t="n"/>
      <c r="C57" s="20" t="n"/>
      <c r="D57" s="21" t="n"/>
      <c r="E57" s="19" t="n"/>
      <c r="F57" s="20" t="n"/>
      <c r="N57" s="19" t="n"/>
    </row>
    <row r="58">
      <c r="A58" s="19" t="n"/>
      <c r="B58" s="27" t="n"/>
      <c r="C58" s="20" t="n"/>
      <c r="D58" s="21" t="n"/>
      <c r="E58" s="19" t="n"/>
      <c r="F58" s="20" t="n"/>
      <c r="N58" s="19" t="n"/>
    </row>
    <row r="59">
      <c r="A59" s="19" t="n"/>
      <c r="B59" s="27" t="n"/>
      <c r="C59" s="20" t="n"/>
      <c r="D59" s="21" t="n"/>
      <c r="E59" s="19" t="n"/>
      <c r="F59" s="20" t="n"/>
      <c r="N59" s="19" t="n"/>
    </row>
    <row r="60">
      <c r="A60" s="19" t="n"/>
      <c r="B60" s="27" t="n"/>
      <c r="C60" s="20" t="n"/>
      <c r="D60" s="21" t="n"/>
      <c r="E60" s="19" t="n"/>
      <c r="F60" s="20" t="n"/>
      <c r="N60" s="19" t="n"/>
    </row>
    <row r="61">
      <c r="A61" s="19" t="n"/>
      <c r="B61" s="27" t="n"/>
      <c r="C61" s="20" t="n"/>
      <c r="D61" s="21" t="n"/>
      <c r="E61" s="19" t="n"/>
      <c r="F61" s="20" t="n"/>
      <c r="N61" s="19" t="n"/>
    </row>
    <row r="62">
      <c r="A62" s="19" t="n"/>
      <c r="B62" s="27" t="n"/>
      <c r="C62" s="20" t="n"/>
      <c r="D62" s="21" t="n"/>
      <c r="E62" s="19" t="n"/>
      <c r="F62" s="20" t="n"/>
      <c r="N62" s="19" t="n"/>
    </row>
    <row r="63">
      <c r="A63" s="19" t="n"/>
      <c r="B63" s="27" t="n"/>
      <c r="C63" s="20" t="n"/>
      <c r="D63" s="21" t="n"/>
      <c r="E63" s="19" t="n"/>
      <c r="F63" s="20" t="n"/>
      <c r="N63" s="19" t="n"/>
    </row>
    <row r="64">
      <c r="A64" s="19" t="n"/>
      <c r="B64" s="27" t="n"/>
      <c r="C64" s="20" t="n"/>
      <c r="D64" s="21" t="n"/>
      <c r="E64" s="19" t="n"/>
      <c r="F64" s="20" t="n"/>
      <c r="N64" s="19" t="n"/>
    </row>
    <row r="65">
      <c r="A65" s="19" t="n"/>
      <c r="B65" s="27" t="n"/>
      <c r="C65" s="20" t="n"/>
      <c r="D65" s="21" t="n"/>
      <c r="E65" s="19" t="n"/>
      <c r="F65" s="20" t="n"/>
      <c r="N65" s="19" t="n"/>
    </row>
    <row r="66">
      <c r="A66" s="19" t="n"/>
      <c r="B66" s="27" t="n"/>
      <c r="C66" s="20" t="n"/>
      <c r="D66" s="21" t="n"/>
      <c r="E66" s="19" t="n"/>
      <c r="F66" s="20" t="n"/>
      <c r="N66" s="19" t="n"/>
    </row>
    <row r="67">
      <c r="A67" s="19" t="n"/>
      <c r="B67" s="27" t="n"/>
      <c r="C67" s="20" t="n"/>
      <c r="D67" s="21" t="n"/>
      <c r="E67" s="19" t="n"/>
      <c r="F67" s="20" t="n"/>
      <c r="N67" s="19" t="n"/>
    </row>
    <row r="68">
      <c r="A68" s="19" t="n"/>
      <c r="B68" s="27" t="n"/>
      <c r="C68" s="20" t="n"/>
      <c r="D68" s="21" t="n"/>
      <c r="E68" s="19" t="n"/>
      <c r="F68" s="20" t="n"/>
      <c r="N68" s="19" t="n"/>
    </row>
    <row r="69">
      <c r="A69" s="19" t="n"/>
      <c r="B69" s="27" t="n"/>
      <c r="C69" s="20" t="n"/>
      <c r="D69" s="21" t="n"/>
      <c r="E69" s="19" t="n"/>
      <c r="F69" s="20" t="n"/>
      <c r="N69" s="19" t="n"/>
    </row>
    <row r="70">
      <c r="A70" s="19" t="n"/>
      <c r="B70" s="27" t="n"/>
      <c r="C70" s="20" t="n"/>
      <c r="D70" s="21" t="n"/>
      <c r="E70" s="19" t="n"/>
      <c r="F70" s="20" t="n"/>
      <c r="N70" s="19" t="n"/>
    </row>
    <row r="71">
      <c r="A71" s="19" t="n"/>
      <c r="B71" s="27" t="n"/>
      <c r="C71" s="20" t="n"/>
      <c r="D71" s="21" t="n"/>
      <c r="E71" s="19" t="n"/>
      <c r="F71" s="20" t="n"/>
      <c r="N71" s="19" t="n"/>
    </row>
    <row r="72">
      <c r="A72" s="19" t="n"/>
      <c r="B72" s="27" t="n"/>
      <c r="C72" s="20" t="n"/>
      <c r="D72" s="21" t="n"/>
      <c r="E72" s="19" t="n"/>
      <c r="F72" s="20" t="n"/>
      <c r="N72" s="19" t="n"/>
    </row>
    <row r="73">
      <c r="A73" s="19" t="n"/>
      <c r="B73" s="27" t="n"/>
      <c r="C73" s="20" t="n"/>
      <c r="D73" s="21" t="n"/>
      <c r="E73" s="19" t="n"/>
      <c r="F73" s="20" t="n"/>
      <c r="N73" s="19" t="n"/>
    </row>
    <row r="74">
      <c r="A74" s="19" t="n"/>
      <c r="B74" s="27" t="n"/>
      <c r="C74" s="20" t="n"/>
      <c r="D74" s="21" t="n"/>
      <c r="E74" s="19" t="n"/>
      <c r="F74" s="20" t="n"/>
      <c r="N74" s="19" t="n"/>
    </row>
    <row r="75">
      <c r="A75" s="19" t="n"/>
      <c r="B75" s="27" t="n"/>
      <c r="C75" s="20" t="n"/>
      <c r="D75" s="21" t="n"/>
      <c r="E75" s="19" t="n"/>
      <c r="F75" s="20" t="n"/>
      <c r="N75" s="19" t="n"/>
    </row>
    <row r="76">
      <c r="A76" s="19" t="n"/>
      <c r="B76" s="27" t="n"/>
      <c r="C76" s="20" t="n"/>
      <c r="D76" s="21" t="n"/>
      <c r="E76" s="19" t="n"/>
      <c r="F76" s="20" t="n"/>
      <c r="N76" s="19" t="n"/>
    </row>
    <row r="77">
      <c r="A77" s="19" t="n"/>
      <c r="B77" s="27" t="n"/>
      <c r="C77" s="20" t="n"/>
      <c r="D77" s="21" t="n"/>
      <c r="E77" s="19" t="n"/>
      <c r="F77" s="20" t="n"/>
      <c r="N77" s="19" t="n"/>
    </row>
    <row r="78">
      <c r="A78" s="19" t="n"/>
      <c r="B78" s="27" t="n"/>
      <c r="C78" s="20" t="n"/>
      <c r="D78" s="21" t="n"/>
      <c r="E78" s="19" t="n"/>
      <c r="F78" s="20" t="n"/>
      <c r="N78" s="19" t="n"/>
    </row>
    <row r="79">
      <c r="A79" s="19" t="n"/>
      <c r="B79" s="27" t="n"/>
      <c r="C79" s="20" t="n"/>
      <c r="D79" s="21" t="n"/>
      <c r="E79" s="19" t="n"/>
      <c r="F79" s="20" t="n"/>
      <c r="N79" s="19" t="n"/>
    </row>
    <row r="80">
      <c r="A80" s="19" t="n"/>
      <c r="B80" s="27" t="n"/>
      <c r="C80" s="20" t="n"/>
      <c r="D80" s="21" t="n"/>
      <c r="E80" s="19" t="n"/>
      <c r="F80" s="20" t="n"/>
      <c r="N80" s="19" t="n"/>
    </row>
    <row r="81">
      <c r="A81" s="19" t="n"/>
      <c r="B81" s="27" t="n"/>
      <c r="C81" s="20" t="n"/>
      <c r="D81" s="21" t="n"/>
      <c r="E81" s="19" t="n"/>
      <c r="F81" s="20" t="n"/>
      <c r="N81" s="19" t="n"/>
    </row>
    <row r="84">
      <c r="A84" s="17" t="inlineStr">
        <is>
          <t>Owner-approved budget changes (new scope the Owner chose; raises the total budget)</t>
        </is>
      </c>
    </row>
    <row r="85" ht="32" customHeight="1">
      <c r="A85" s="18" t="inlineStr">
        <is>
          <t>No</t>
        </is>
      </c>
      <c r="B85" s="18" t="inlineStr">
        <is>
          <t>Date</t>
        </is>
      </c>
      <c r="C85" s="18" t="inlineStr">
        <is>
          <t>Budget line (exact name)</t>
        </is>
      </c>
      <c r="D85" s="18" t="inlineStr">
        <is>
          <t>Amount</t>
        </is>
      </c>
      <c r="E85" s="18" t="inlineStr"/>
      <c r="F85" s="18" t="inlineStr">
        <is>
          <t>Reason</t>
        </is>
      </c>
      <c r="G85" s="14" t="n"/>
      <c r="H85" s="14" t="n"/>
      <c r="I85" s="14" t="n"/>
      <c r="J85" s="14" t="n"/>
      <c r="K85" s="14" t="n"/>
      <c r="L85" s="14" t="n"/>
      <c r="M85" s="15" t="n"/>
      <c r="N85" s="18" t="inlineStr">
        <is>
          <t>Approved by</t>
        </is>
      </c>
    </row>
    <row r="86">
      <c r="A86" s="19" t="inlineStr">
        <is>
          <t>BC-01</t>
        </is>
      </c>
      <c r="B86" s="27" t="n">
        <v>46825</v>
      </c>
      <c r="C86" s="20" t="inlineStr">
        <is>
          <t>Tenders and water toys</t>
        </is>
      </c>
      <c r="D86" s="21" t="n">
        <v>0.45</v>
      </c>
      <c r="E86" s="19" t="n"/>
      <c r="F86" s="20" t="inlineStr">
        <is>
          <t>Owner chose a larger limo tender; linked to CR-06 (tender garage door)</t>
        </is>
      </c>
      <c r="N86" s="19" t="inlineStr">
        <is>
          <t>Owner</t>
        </is>
      </c>
    </row>
    <row r="87">
      <c r="A87" s="19" t="n"/>
      <c r="B87" s="27" t="n"/>
      <c r="C87" s="20" t="n"/>
      <c r="D87" s="21" t="n"/>
      <c r="E87" s="19" t="n"/>
      <c r="F87" s="20" t="n"/>
      <c r="N87" s="19" t="n"/>
    </row>
    <row r="88">
      <c r="A88" s="19" t="n"/>
      <c r="B88" s="27" t="n"/>
      <c r="C88" s="20" t="n"/>
      <c r="D88" s="21" t="n"/>
      <c r="E88" s="19" t="n"/>
      <c r="F88" s="20" t="n"/>
      <c r="N88" s="19" t="n"/>
    </row>
    <row r="89">
      <c r="A89" s="19" t="n"/>
      <c r="B89" s="27" t="n"/>
      <c r="C89" s="20" t="n"/>
      <c r="D89" s="21" t="n"/>
      <c r="E89" s="19" t="n"/>
      <c r="F89" s="20" t="n"/>
      <c r="N89" s="19" t="n"/>
    </row>
    <row r="90">
      <c r="A90" s="19" t="n"/>
      <c r="B90" s="27" t="n"/>
      <c r="C90" s="20" t="n"/>
      <c r="D90" s="21" t="n"/>
      <c r="E90" s="19" t="n"/>
      <c r="F90" s="20" t="n"/>
      <c r="N90" s="19" t="n"/>
    </row>
    <row r="91">
      <c r="A91" s="19" t="n"/>
      <c r="B91" s="27" t="n"/>
      <c r="C91" s="20" t="n"/>
      <c r="D91" s="21" t="n"/>
      <c r="E91" s="19" t="n"/>
      <c r="F91" s="20" t="n"/>
      <c r="N91" s="19" t="n"/>
    </row>
    <row r="92">
      <c r="A92" s="19" t="n"/>
      <c r="B92" s="27" t="n"/>
      <c r="C92" s="20" t="n"/>
      <c r="D92" s="21" t="n"/>
      <c r="E92" s="19" t="n"/>
      <c r="F92" s="20" t="n"/>
      <c r="N92" s="19" t="n"/>
    </row>
    <row r="93">
      <c r="A93" s="19" t="n"/>
      <c r="B93" s="27" t="n"/>
      <c r="C93" s="20" t="n"/>
      <c r="D93" s="21" t="n"/>
      <c r="E93" s="19" t="n"/>
      <c r="F93" s="20" t="n"/>
      <c r="N93" s="19" t="n"/>
    </row>
    <row r="94">
      <c r="A94" s="19" t="n"/>
      <c r="B94" s="27" t="n"/>
      <c r="C94" s="20" t="n"/>
      <c r="D94" s="21" t="n"/>
      <c r="E94" s="19" t="n"/>
      <c r="F94" s="20" t="n"/>
      <c r="N94" s="19" t="n"/>
    </row>
    <row r="95">
      <c r="A95" s="19" t="n"/>
      <c r="B95" s="27" t="n"/>
      <c r="C95" s="20" t="n"/>
      <c r="D95" s="21" t="n"/>
      <c r="E95" s="19" t="n"/>
      <c r="F95" s="20" t="n"/>
      <c r="N95" s="19" t="n"/>
    </row>
    <row r="96">
      <c r="A96" s="19" t="n"/>
      <c r="B96" s="27" t="n"/>
      <c r="C96" s="20" t="n"/>
      <c r="D96" s="21" t="n"/>
      <c r="E96" s="19" t="n"/>
      <c r="F96" s="20" t="n"/>
      <c r="N96" s="19" t="n"/>
    </row>
    <row r="97">
      <c r="A97" s="19" t="n"/>
      <c r="B97" s="27" t="n"/>
      <c r="C97" s="20" t="n"/>
      <c r="D97" s="21" t="n"/>
      <c r="E97" s="19" t="n"/>
      <c r="F97" s="20" t="n"/>
      <c r="N97" s="19" t="n"/>
    </row>
    <row r="98">
      <c r="A98" s="19" t="n"/>
      <c r="B98" s="27" t="n"/>
      <c r="C98" s="20" t="n"/>
      <c r="D98" s="21" t="n"/>
      <c r="E98" s="19" t="n"/>
      <c r="F98" s="20" t="n"/>
      <c r="N98" s="19" t="n"/>
    </row>
    <row r="99">
      <c r="A99" s="19" t="n"/>
      <c r="B99" s="27" t="n"/>
      <c r="C99" s="20" t="n"/>
      <c r="D99" s="21" t="n"/>
      <c r="E99" s="19" t="n"/>
      <c r="F99" s="20" t="n"/>
      <c r="N99" s="19" t="n"/>
    </row>
    <row r="100">
      <c r="A100" s="19" t="n"/>
      <c r="B100" s="27" t="n"/>
      <c r="C100" s="20" t="n"/>
      <c r="D100" s="21" t="n"/>
      <c r="E100" s="19" t="n"/>
      <c r="F100" s="20" t="n"/>
      <c r="N100" s="19" t="n"/>
    </row>
    <row r="102">
      <c r="A102" s="16" t="inlineStr">
        <is>
          <t>Illustrative project: Project YP-48 is fictional. Its parameters are chosen from publicly reported industry ranges so the numbers are realistic, but no real yard, owner or yacht is described.</t>
        </is>
      </c>
    </row>
    <row r="103">
      <c r="A103" s="16" t="inlineStr">
        <is>
          <t>All figures are illustrative index values, not a benchmark and not a guide to what these items cost. Variation orders match the T9 log at month 15 (signed 1.41, pending 0.75).</t>
        </is>
      </c>
    </row>
  </sheetData>
  <mergeCells count="63">
    <mergeCell ref="E10:G10"/>
    <mergeCell ref="F73:M73"/>
    <mergeCell ref="F88:M88"/>
    <mergeCell ref="F64:M64"/>
    <mergeCell ref="E13:G13"/>
    <mergeCell ref="F53:M53"/>
    <mergeCell ref="F78:M78"/>
    <mergeCell ref="F69:M69"/>
    <mergeCell ref="F87:M87"/>
    <mergeCell ref="F63:M63"/>
    <mergeCell ref="F65:M65"/>
    <mergeCell ref="F54:M54"/>
    <mergeCell ref="E9:G9"/>
    <mergeCell ref="F68:M68"/>
    <mergeCell ref="F99:M99"/>
    <mergeCell ref="E15:G15"/>
    <mergeCell ref="E6:G6"/>
    <mergeCell ref="F89:M89"/>
    <mergeCell ref="H16:J16"/>
    <mergeCell ref="F74:M74"/>
    <mergeCell ref="E11:G11"/>
    <mergeCell ref="F59:M59"/>
    <mergeCell ref="F55:M55"/>
    <mergeCell ref="F86:M86"/>
    <mergeCell ref="F51:M51"/>
    <mergeCell ref="F80:M80"/>
    <mergeCell ref="F95:M95"/>
    <mergeCell ref="F85:M85"/>
    <mergeCell ref="F76:M76"/>
    <mergeCell ref="F94:M94"/>
    <mergeCell ref="E7:G7"/>
    <mergeCell ref="F70:M70"/>
    <mergeCell ref="F79:M79"/>
    <mergeCell ref="E16:G16"/>
    <mergeCell ref="F75:M75"/>
    <mergeCell ref="F97:M97"/>
    <mergeCell ref="A3:N3"/>
    <mergeCell ref="F66:M66"/>
    <mergeCell ref="F62:M62"/>
    <mergeCell ref="F100:M100"/>
    <mergeCell ref="H14:J14"/>
    <mergeCell ref="F91:M91"/>
    <mergeCell ref="F72:M72"/>
    <mergeCell ref="A2:N2"/>
    <mergeCell ref="F81:M81"/>
    <mergeCell ref="E12:G12"/>
    <mergeCell ref="F90:M90"/>
    <mergeCell ref="F71:M71"/>
    <mergeCell ref="F93:M93"/>
    <mergeCell ref="F67:M67"/>
    <mergeCell ref="F61:M61"/>
    <mergeCell ref="F56:M56"/>
    <mergeCell ref="F58:M58"/>
    <mergeCell ref="F96:M96"/>
    <mergeCell ref="F52:M52"/>
    <mergeCell ref="E14:G14"/>
    <mergeCell ref="F92:M92"/>
    <mergeCell ref="E5:G5"/>
    <mergeCell ref="F77:M77"/>
    <mergeCell ref="E8:G8"/>
    <mergeCell ref="F60:M60"/>
    <mergeCell ref="F98:M98"/>
    <mergeCell ref="F57:M57"/>
  </mergeCells>
  <conditionalFormatting sqref="H14">
    <cfRule type="expression" priority="1" dxfId="0">
      <formula>LEFT(H14,5)="Short"</formula>
    </cfRule>
  </conditionalFormatting>
  <conditionalFormatting sqref="H16">
    <cfRule type="expression" priority="2" dxfId="0">
      <formula>H16="Exceeds contingency"</formula>
    </cfRule>
  </conditionalFormatting>
  <conditionalFormatting sqref="H10">
    <cfRule type="expression" priority="3" dxfId="0">
      <formula>H10&lt;0</formula>
    </cfRule>
  </conditionalFormatting>
  <conditionalFormatting sqref="M21:M45">
    <cfRule type="expression" priority="4" dxfId="0">
      <formula>AND(M21&lt;&gt;"",M21&lt;&gt;"OK")</formula>
    </cfRule>
  </conditionalFormatting>
  <conditionalFormatting sqref="K21:K45">
    <cfRule type="expression" priority="5" dxfId="0">
      <formula>AND(K21&lt;&gt;"",K21&lt;0)</formula>
    </cfRule>
  </conditionalFormatting>
  <dataValidations count="2">
    <dataValidation sqref="B21 B22 B23 B24 B25 B26 B27 B28 B29 B30 B31 B32 B33 B34 B35 B36 B37 B38 B39 B40 B41 B42 B43 B44 B45" showDropDown="0" showInputMessage="0" showErrorMessage="0" allowBlank="1" type="list">
      <formula1>"Contract with the Yard,Owner-furnished items,Owner's team and advisers,Registration, insurance and finance,Crew and entry into service,Other"</formula1>
    </dataValidation>
    <dataValidation sqref="C52 C53 C54 C55 C56 C57 C58 C59 C60 C61 C62 C63 C64 C65 C66 C67 C68 C69 C70 C71 C72 C73 C74 C75 C76 C77 C78 C79 C80 C81 C86 C87 C88 C89 C90 C91 C92 C93 C94 C95 C96 C97 C98 C99 C100" showDropDown="0" showInputMessage="0" showErrorMessage="0" allowBlank="1" type="list">
      <formula1>=$C$21:$C$45</formula1>
    </dataValidation>
  </dataValidations>
  <pageMargins left="0.75" right="0.75" top="1" bottom="1" header="0.5" footer="0.5"/>
  <pageSetup orientation="landscape" paperSize="8" fitToHeight="0" fitToWidth="1"/>
  <drawing xmlns:r="http://schemas.openxmlformats.org/officeDocument/2006/relationships" r:id="rId1"/>
</worksheet>
</file>

<file path=xl/worksheets/sheet4.xml><?xml version="1.0" encoding="utf-8"?>
<worksheet xmlns="http://schemas.openxmlformats.org/spreadsheetml/2006/main">
  <sheetPr>
    <outlinePr summaryBelow="1" summaryRight="1"/>
    <pageSetUpPr fitToPage="1"/>
  </sheetPr>
  <dimension ref="A1:R53"/>
  <sheetViews>
    <sheetView workbookViewId="0">
      <pane xSplit="2" ySplit="13" topLeftCell="C14" activePane="bottomRight" state="frozen"/>
      <selection pane="topRight"/>
      <selection pane="bottomLeft"/>
      <selection pane="bottomRight" activeCell="A1" sqref="A1"/>
    </sheetView>
  </sheetViews>
  <sheetFormatPr baseColWidth="8" defaultRowHeight="15"/>
  <cols>
    <col width="8" customWidth="1" min="1" max="1"/>
    <col width="34" customWidth="1" min="2" max="2"/>
    <col width="13" customWidth="1" min="3" max="3"/>
    <col width="40" customWidth="1" min="4" max="4"/>
    <col width="10" customWidth="1" min="5" max="5"/>
    <col width="7" customWidth="1" min="6" max="6"/>
    <col width="11" customWidth="1" min="7" max="7"/>
    <col width="9" customWidth="1" min="8" max="8"/>
    <col width="7" customWidth="1" min="9" max="9"/>
    <col width="8" customWidth="1" min="10" max="10"/>
    <col width="10" customWidth="1" min="11" max="11"/>
    <col width="11" customWidth="1" min="12" max="12"/>
    <col width="11" customWidth="1" min="13" max="13"/>
    <col width="11" customWidth="1" min="14" max="14"/>
    <col width="20" customWidth="1" min="15" max="15"/>
    <col width="44" customWidth="1" min="16" max="16"/>
    <col width="11" customWidth="1" min="17" max="17"/>
    <col width="11" customWidth="1" min="18" max="18"/>
  </cols>
  <sheetData>
    <row r="1" ht="30" customHeight="1">
      <c r="R1" s="1" t="inlineStr">
        <is>
          <t>TPL-SPM-T12  |  project2-me.com</t>
        </is>
      </c>
    </row>
    <row r="2" ht="26" customHeight="1">
      <c r="A2" s="2" t="inlineStr">
        <is>
          <t>Owner Budget Tracker and Risk Register (T12): Risk Register</t>
        </is>
      </c>
      <c r="B2" s="3" t="n"/>
      <c r="C2" s="3" t="n"/>
      <c r="D2" s="3" t="n"/>
      <c r="E2" s="3" t="n"/>
      <c r="F2" s="3" t="n"/>
      <c r="G2" s="3" t="n"/>
      <c r="H2" s="3" t="n"/>
      <c r="I2" s="3" t="n"/>
      <c r="J2" s="3" t="n"/>
      <c r="K2" s="3" t="n"/>
      <c r="L2" s="3" t="n"/>
      <c r="M2" s="3" t="n"/>
      <c r="N2" s="3" t="n"/>
      <c r="O2" s="3" t="n"/>
      <c r="P2" s="3" t="n"/>
      <c r="Q2" s="3" t="n"/>
      <c r="R2" s="3" t="n"/>
    </row>
    <row r="3" ht="30" customHeight="1">
      <c r="A3" s="4" t="inlineStr">
        <is>
          <t>Blank. Scales and bands in the key; change them before the first review if needed.</t>
        </is>
      </c>
    </row>
    <row r="5" ht="22" customHeight="1">
      <c r="B5" s="7" t="inlineStr">
        <is>
          <t>As at (date)</t>
        </is>
      </c>
      <c r="C5" s="8" t="n"/>
      <c r="E5" s="28" t="inlineStr">
        <is>
          <t>Probability score: 1 = up to 10%, 2 = 11-30%, 3 = 31-50%, 4 = 51-70%, 5 = over 70%.</t>
        </is>
      </c>
    </row>
    <row r="6" ht="22" customHeight="1">
      <c r="B6" s="7" t="inlineStr">
        <is>
          <t>Risks not closed</t>
        </is>
      </c>
      <c r="C6" s="29">
        <f>COUNTA($A$14:$A$53)-COUNTIF($Q$14:$Q$53,"Closed")</f>
        <v/>
      </c>
      <c r="E6" s="28" t="inlineStr">
        <is>
          <t>Impact score, the higher of cost and time. Cost (index): 1 under 0.1, 2 from 0.1, 3 from 0.3, 4 from 0.6, 5 from 1.2. Time: 1 under 1 week, 2 up to 2 weeks, 3 up to 4 weeks, 4 up to 8 weeks, 5 over 8 weeks.</t>
        </is>
      </c>
    </row>
    <row r="7">
      <c r="B7" s="7" t="inlineStr">
        <is>
          <t>Review cycle</t>
        </is>
      </c>
      <c r="C7" s="30" t="n"/>
      <c r="E7" s="28" t="inlineStr">
        <is>
          <t>Level: Low 1-6, Medium 7-12, High 13-19, Critical 20-25 (same bands as the site's Shipyard Risk Register Template).</t>
        </is>
      </c>
    </row>
    <row r="8" ht="22" customHeight="1">
      <c r="B8" s="7" t="inlineStr">
        <is>
          <t>High or Critical, not closed</t>
        </is>
      </c>
      <c r="C8" s="29">
        <f>COUNTIFS($K$14:$K$53,"High",$Q$14:$Q$53,"&lt;&gt;Closed")+COUNTIFS($K$14:$K$53,"Critical",$Q$14:$Q$53,"&lt;&gt;Closed")</f>
        <v/>
      </c>
      <c r="E8" s="28" t="inlineStr">
        <is>
          <t>Set your own scales before the first review and keep them for the whole project. Not financial or legal advice.</t>
        </is>
      </c>
    </row>
    <row r="9" ht="22" customHeight="1">
      <c r="B9" s="7" t="inlineStr">
        <is>
          <t>Expected value in contingency</t>
        </is>
      </c>
      <c r="C9" s="10">
        <f>SUMIFS($N$14:$N$53,$Q$14:$Q$53,"&lt;&gt;Closed")</f>
        <v/>
      </c>
    </row>
    <row r="10" ht="22" customHeight="1">
      <c r="B10" s="7" t="inlineStr">
        <is>
          <t>Expected value outside contingency (e.g. currency)</t>
        </is>
      </c>
      <c r="C10" s="10">
        <f>SUMIFS($L$14:$L$53,$M$14:$M$53,"N",$Q$14:$Q$53,"&lt;&gt;Closed")</f>
        <v/>
      </c>
    </row>
    <row r="11" ht="22" customHeight="1">
      <c r="B11" s="7" t="inlineStr">
        <is>
          <t>Largest single cost impact</t>
        </is>
      </c>
      <c r="C11" s="10">
        <f>MAX($G$14:$G$53)</f>
        <v/>
      </c>
    </row>
    <row r="13" ht="58" customHeight="1">
      <c r="A13" s="18" t="inlineStr">
        <is>
          <t>Risk ID</t>
        </is>
      </c>
      <c r="B13" s="18" t="inlineStr">
        <is>
          <t>Risk</t>
        </is>
      </c>
      <c r="C13" s="18" t="inlineStr">
        <is>
          <t>Category</t>
        </is>
      </c>
      <c r="D13" s="18" t="inlineStr">
        <is>
          <t>Cause / trigger</t>
        </is>
      </c>
      <c r="E13" s="18" t="inlineStr">
        <is>
          <t>Probability %</t>
        </is>
      </c>
      <c r="F13" s="18" t="inlineStr">
        <is>
          <t>P (1-5)</t>
        </is>
      </c>
      <c r="G13" s="18" t="inlineStr">
        <is>
          <t>Cost impact if it occurs (index)</t>
        </is>
      </c>
      <c r="H13" s="18" t="inlineStr">
        <is>
          <t>Time impact (weeks)</t>
        </is>
      </c>
      <c r="I13" s="18" t="inlineStr">
        <is>
          <t>I (1-5)</t>
        </is>
      </c>
      <c r="J13" s="18" t="inlineStr">
        <is>
          <t>Score P x I</t>
        </is>
      </c>
      <c r="K13" s="18" t="inlineStr">
        <is>
          <t>Level</t>
        </is>
      </c>
      <c r="L13" s="18" t="inlineStr">
        <is>
          <t>Expected value (P% x cost)</t>
        </is>
      </c>
      <c r="M13" s="18" t="inlineStr">
        <is>
          <t>Covered by contingency? (Y/N)</t>
        </is>
      </c>
      <c r="N13" s="18" t="inlineStr">
        <is>
          <t>Expected value in contingency</t>
        </is>
      </c>
      <c r="O13" s="18" t="inlineStr">
        <is>
          <t>Risk owner (a person)</t>
        </is>
      </c>
      <c r="P13" s="18" t="inlineStr">
        <is>
          <t>Response</t>
        </is>
      </c>
      <c r="Q13" s="18" t="inlineStr">
        <is>
          <t>Status</t>
        </is>
      </c>
      <c r="R13" s="18" t="inlineStr">
        <is>
          <t>Last reviewed</t>
        </is>
      </c>
    </row>
    <row r="14" ht="20" customHeight="1">
      <c r="A14" s="25" t="n"/>
      <c r="B14" s="20" t="n"/>
      <c r="C14" s="19" t="n"/>
      <c r="D14" s="20" t="n"/>
      <c r="E14" s="31" t="n"/>
      <c r="F14" s="32">
        <f>IF(E14="","",IF(E14&lt;=10,1,IF(E14&lt;=30,2,IF(E14&lt;=50,3,IF(E14&lt;=70,4,5)))))</f>
        <v/>
      </c>
      <c r="G14" s="21" t="n"/>
      <c r="H14" s="31" t="n"/>
      <c r="I14" s="32">
        <f>IF(AND(G14="",H14=""),"",MAX(IF(N(G14)&lt;0.1,1,IF(G14&lt;0.3,2,IF(G14&lt;0.6,3,IF(G14&lt;1.2,4,5)))),IF(N(H14)&lt;1,1,IF(H14&lt;=2,2,IF(H14&lt;=4,3,IF(H14&lt;=8,4,5))))))</f>
        <v/>
      </c>
      <c r="J14" s="32">
        <f>IF(OR(F14="",I14=""),"",F14*I14)</f>
        <v/>
      </c>
      <c r="K14" s="24">
        <f>IF(J14="","",IF(J14&gt;=20,"Critical",IF(J14&gt;=13,"High",IF(J14&gt;=7,"Medium","Low"))))</f>
        <v/>
      </c>
      <c r="L14" s="22">
        <f>IF(OR(E14="",G14=""),"",E14/100*G14)</f>
        <v/>
      </c>
      <c r="M14" s="19" t="n"/>
      <c r="N14" s="22">
        <f>IF(OR(L14="",M14&lt;&gt;"Y"),"",L14)</f>
        <v/>
      </c>
      <c r="O14" s="20" t="n"/>
      <c r="P14" s="20" t="n"/>
      <c r="Q14" s="19" t="n"/>
      <c r="R14" s="27" t="n"/>
    </row>
    <row r="15" ht="20" customHeight="1">
      <c r="A15" s="25" t="n"/>
      <c r="B15" s="20" t="n"/>
      <c r="C15" s="19" t="n"/>
      <c r="D15" s="20" t="n"/>
      <c r="E15" s="31" t="n"/>
      <c r="F15" s="32">
        <f>IF(E15="","",IF(E15&lt;=10,1,IF(E15&lt;=30,2,IF(E15&lt;=50,3,IF(E15&lt;=70,4,5)))))</f>
        <v/>
      </c>
      <c r="G15" s="21" t="n"/>
      <c r="H15" s="31" t="n"/>
      <c r="I15" s="32">
        <f>IF(AND(G15="",H15=""),"",MAX(IF(N(G15)&lt;0.1,1,IF(G15&lt;0.3,2,IF(G15&lt;0.6,3,IF(G15&lt;1.2,4,5)))),IF(N(H15)&lt;1,1,IF(H15&lt;=2,2,IF(H15&lt;=4,3,IF(H15&lt;=8,4,5))))))</f>
        <v/>
      </c>
      <c r="J15" s="32">
        <f>IF(OR(F15="",I15=""),"",F15*I15)</f>
        <v/>
      </c>
      <c r="K15" s="24">
        <f>IF(J15="","",IF(J15&gt;=20,"Critical",IF(J15&gt;=13,"High",IF(J15&gt;=7,"Medium","Low"))))</f>
        <v/>
      </c>
      <c r="L15" s="22">
        <f>IF(OR(E15="",G15=""),"",E15/100*G15)</f>
        <v/>
      </c>
      <c r="M15" s="19" t="n"/>
      <c r="N15" s="22">
        <f>IF(OR(L15="",M15&lt;&gt;"Y"),"",L15)</f>
        <v/>
      </c>
      <c r="O15" s="20" t="n"/>
      <c r="P15" s="20" t="n"/>
      <c r="Q15" s="19" t="n"/>
      <c r="R15" s="27" t="n"/>
    </row>
    <row r="16" ht="20" customHeight="1">
      <c r="A16" s="25" t="n"/>
      <c r="B16" s="20" t="n"/>
      <c r="C16" s="19" t="n"/>
      <c r="D16" s="20" t="n"/>
      <c r="E16" s="31" t="n"/>
      <c r="F16" s="32">
        <f>IF(E16="","",IF(E16&lt;=10,1,IF(E16&lt;=30,2,IF(E16&lt;=50,3,IF(E16&lt;=70,4,5)))))</f>
        <v/>
      </c>
      <c r="G16" s="21" t="n"/>
      <c r="H16" s="31" t="n"/>
      <c r="I16" s="32">
        <f>IF(AND(G16="",H16=""),"",MAX(IF(N(G16)&lt;0.1,1,IF(G16&lt;0.3,2,IF(G16&lt;0.6,3,IF(G16&lt;1.2,4,5)))),IF(N(H16)&lt;1,1,IF(H16&lt;=2,2,IF(H16&lt;=4,3,IF(H16&lt;=8,4,5))))))</f>
        <v/>
      </c>
      <c r="J16" s="32">
        <f>IF(OR(F16="",I16=""),"",F16*I16)</f>
        <v/>
      </c>
      <c r="K16" s="24">
        <f>IF(J16="","",IF(J16&gt;=20,"Critical",IF(J16&gt;=13,"High",IF(J16&gt;=7,"Medium","Low"))))</f>
        <v/>
      </c>
      <c r="L16" s="22">
        <f>IF(OR(E16="",G16=""),"",E16/100*G16)</f>
        <v/>
      </c>
      <c r="M16" s="19" t="n"/>
      <c r="N16" s="22">
        <f>IF(OR(L16="",M16&lt;&gt;"Y"),"",L16)</f>
        <v/>
      </c>
      <c r="O16" s="20" t="n"/>
      <c r="P16" s="20" t="n"/>
      <c r="Q16" s="19" t="n"/>
      <c r="R16" s="27" t="n"/>
    </row>
    <row r="17" ht="20" customHeight="1">
      <c r="A17" s="25" t="n"/>
      <c r="B17" s="20" t="n"/>
      <c r="C17" s="19" t="n"/>
      <c r="D17" s="20" t="n"/>
      <c r="E17" s="31" t="n"/>
      <c r="F17" s="32">
        <f>IF(E17="","",IF(E17&lt;=10,1,IF(E17&lt;=30,2,IF(E17&lt;=50,3,IF(E17&lt;=70,4,5)))))</f>
        <v/>
      </c>
      <c r="G17" s="21" t="n"/>
      <c r="H17" s="31" t="n"/>
      <c r="I17" s="32">
        <f>IF(AND(G17="",H17=""),"",MAX(IF(N(G17)&lt;0.1,1,IF(G17&lt;0.3,2,IF(G17&lt;0.6,3,IF(G17&lt;1.2,4,5)))),IF(N(H17)&lt;1,1,IF(H17&lt;=2,2,IF(H17&lt;=4,3,IF(H17&lt;=8,4,5))))))</f>
        <v/>
      </c>
      <c r="J17" s="32">
        <f>IF(OR(F17="",I17=""),"",F17*I17)</f>
        <v/>
      </c>
      <c r="K17" s="24">
        <f>IF(J17="","",IF(J17&gt;=20,"Critical",IF(J17&gt;=13,"High",IF(J17&gt;=7,"Medium","Low"))))</f>
        <v/>
      </c>
      <c r="L17" s="22">
        <f>IF(OR(E17="",G17=""),"",E17/100*G17)</f>
        <v/>
      </c>
      <c r="M17" s="19" t="n"/>
      <c r="N17" s="22">
        <f>IF(OR(L17="",M17&lt;&gt;"Y"),"",L17)</f>
        <v/>
      </c>
      <c r="O17" s="20" t="n"/>
      <c r="P17" s="20" t="n"/>
      <c r="Q17" s="19" t="n"/>
      <c r="R17" s="27" t="n"/>
    </row>
    <row r="18" ht="20" customHeight="1">
      <c r="A18" s="25" t="n"/>
      <c r="B18" s="20" t="n"/>
      <c r="C18" s="19" t="n"/>
      <c r="D18" s="20" t="n"/>
      <c r="E18" s="31" t="n"/>
      <c r="F18" s="32">
        <f>IF(E18="","",IF(E18&lt;=10,1,IF(E18&lt;=30,2,IF(E18&lt;=50,3,IF(E18&lt;=70,4,5)))))</f>
        <v/>
      </c>
      <c r="G18" s="21" t="n"/>
      <c r="H18" s="31" t="n"/>
      <c r="I18" s="32">
        <f>IF(AND(G18="",H18=""),"",MAX(IF(N(G18)&lt;0.1,1,IF(G18&lt;0.3,2,IF(G18&lt;0.6,3,IF(G18&lt;1.2,4,5)))),IF(N(H18)&lt;1,1,IF(H18&lt;=2,2,IF(H18&lt;=4,3,IF(H18&lt;=8,4,5))))))</f>
        <v/>
      </c>
      <c r="J18" s="32">
        <f>IF(OR(F18="",I18=""),"",F18*I18)</f>
        <v/>
      </c>
      <c r="K18" s="24">
        <f>IF(J18="","",IF(J18&gt;=20,"Critical",IF(J18&gt;=13,"High",IF(J18&gt;=7,"Medium","Low"))))</f>
        <v/>
      </c>
      <c r="L18" s="22">
        <f>IF(OR(E18="",G18=""),"",E18/100*G18)</f>
        <v/>
      </c>
      <c r="M18" s="19" t="n"/>
      <c r="N18" s="22">
        <f>IF(OR(L18="",M18&lt;&gt;"Y"),"",L18)</f>
        <v/>
      </c>
      <c r="O18" s="20" t="n"/>
      <c r="P18" s="20" t="n"/>
      <c r="Q18" s="19" t="n"/>
      <c r="R18" s="27" t="n"/>
    </row>
    <row r="19" ht="20" customHeight="1">
      <c r="A19" s="25" t="n"/>
      <c r="B19" s="20" t="n"/>
      <c r="C19" s="19" t="n"/>
      <c r="D19" s="20" t="n"/>
      <c r="E19" s="31" t="n"/>
      <c r="F19" s="32">
        <f>IF(E19="","",IF(E19&lt;=10,1,IF(E19&lt;=30,2,IF(E19&lt;=50,3,IF(E19&lt;=70,4,5)))))</f>
        <v/>
      </c>
      <c r="G19" s="21" t="n"/>
      <c r="H19" s="31" t="n"/>
      <c r="I19" s="32">
        <f>IF(AND(G19="",H19=""),"",MAX(IF(N(G19)&lt;0.1,1,IF(G19&lt;0.3,2,IF(G19&lt;0.6,3,IF(G19&lt;1.2,4,5)))),IF(N(H19)&lt;1,1,IF(H19&lt;=2,2,IF(H19&lt;=4,3,IF(H19&lt;=8,4,5))))))</f>
        <v/>
      </c>
      <c r="J19" s="32">
        <f>IF(OR(F19="",I19=""),"",F19*I19)</f>
        <v/>
      </c>
      <c r="K19" s="24">
        <f>IF(J19="","",IF(J19&gt;=20,"Critical",IF(J19&gt;=13,"High",IF(J19&gt;=7,"Medium","Low"))))</f>
        <v/>
      </c>
      <c r="L19" s="22">
        <f>IF(OR(E19="",G19=""),"",E19/100*G19)</f>
        <v/>
      </c>
      <c r="M19" s="19" t="n"/>
      <c r="N19" s="22">
        <f>IF(OR(L19="",M19&lt;&gt;"Y"),"",L19)</f>
        <v/>
      </c>
      <c r="O19" s="20" t="n"/>
      <c r="P19" s="20" t="n"/>
      <c r="Q19" s="19" t="n"/>
      <c r="R19" s="27" t="n"/>
    </row>
    <row r="20" ht="20" customHeight="1">
      <c r="A20" s="25" t="n"/>
      <c r="B20" s="20" t="n"/>
      <c r="C20" s="19" t="n"/>
      <c r="D20" s="20" t="n"/>
      <c r="E20" s="31" t="n"/>
      <c r="F20" s="32">
        <f>IF(E20="","",IF(E20&lt;=10,1,IF(E20&lt;=30,2,IF(E20&lt;=50,3,IF(E20&lt;=70,4,5)))))</f>
        <v/>
      </c>
      <c r="G20" s="21" t="n"/>
      <c r="H20" s="31" t="n"/>
      <c r="I20" s="32">
        <f>IF(AND(G20="",H20=""),"",MAX(IF(N(G20)&lt;0.1,1,IF(G20&lt;0.3,2,IF(G20&lt;0.6,3,IF(G20&lt;1.2,4,5)))),IF(N(H20)&lt;1,1,IF(H20&lt;=2,2,IF(H20&lt;=4,3,IF(H20&lt;=8,4,5))))))</f>
        <v/>
      </c>
      <c r="J20" s="32">
        <f>IF(OR(F20="",I20=""),"",F20*I20)</f>
        <v/>
      </c>
      <c r="K20" s="24">
        <f>IF(J20="","",IF(J20&gt;=20,"Critical",IF(J20&gt;=13,"High",IF(J20&gt;=7,"Medium","Low"))))</f>
        <v/>
      </c>
      <c r="L20" s="22">
        <f>IF(OR(E20="",G20=""),"",E20/100*G20)</f>
        <v/>
      </c>
      <c r="M20" s="19" t="n"/>
      <c r="N20" s="22">
        <f>IF(OR(L20="",M20&lt;&gt;"Y"),"",L20)</f>
        <v/>
      </c>
      <c r="O20" s="20" t="n"/>
      <c r="P20" s="20" t="n"/>
      <c r="Q20" s="19" t="n"/>
      <c r="R20" s="27" t="n"/>
    </row>
    <row r="21" ht="20" customHeight="1">
      <c r="A21" s="25" t="n"/>
      <c r="B21" s="20" t="n"/>
      <c r="C21" s="19" t="n"/>
      <c r="D21" s="20" t="n"/>
      <c r="E21" s="31" t="n"/>
      <c r="F21" s="32">
        <f>IF(E21="","",IF(E21&lt;=10,1,IF(E21&lt;=30,2,IF(E21&lt;=50,3,IF(E21&lt;=70,4,5)))))</f>
        <v/>
      </c>
      <c r="G21" s="21" t="n"/>
      <c r="H21" s="31" t="n"/>
      <c r="I21" s="32">
        <f>IF(AND(G21="",H21=""),"",MAX(IF(N(G21)&lt;0.1,1,IF(G21&lt;0.3,2,IF(G21&lt;0.6,3,IF(G21&lt;1.2,4,5)))),IF(N(H21)&lt;1,1,IF(H21&lt;=2,2,IF(H21&lt;=4,3,IF(H21&lt;=8,4,5))))))</f>
        <v/>
      </c>
      <c r="J21" s="32">
        <f>IF(OR(F21="",I21=""),"",F21*I21)</f>
        <v/>
      </c>
      <c r="K21" s="24">
        <f>IF(J21="","",IF(J21&gt;=20,"Critical",IF(J21&gt;=13,"High",IF(J21&gt;=7,"Medium","Low"))))</f>
        <v/>
      </c>
      <c r="L21" s="22">
        <f>IF(OR(E21="",G21=""),"",E21/100*G21)</f>
        <v/>
      </c>
      <c r="M21" s="19" t="n"/>
      <c r="N21" s="22">
        <f>IF(OR(L21="",M21&lt;&gt;"Y"),"",L21)</f>
        <v/>
      </c>
      <c r="O21" s="20" t="n"/>
      <c r="P21" s="20" t="n"/>
      <c r="Q21" s="19" t="n"/>
      <c r="R21" s="27" t="n"/>
    </row>
    <row r="22" ht="20" customHeight="1">
      <c r="A22" s="25" t="n"/>
      <c r="B22" s="20" t="n"/>
      <c r="C22" s="19" t="n"/>
      <c r="D22" s="20" t="n"/>
      <c r="E22" s="31" t="n"/>
      <c r="F22" s="32">
        <f>IF(E22="","",IF(E22&lt;=10,1,IF(E22&lt;=30,2,IF(E22&lt;=50,3,IF(E22&lt;=70,4,5)))))</f>
        <v/>
      </c>
      <c r="G22" s="21" t="n"/>
      <c r="H22" s="31" t="n"/>
      <c r="I22" s="32">
        <f>IF(AND(G22="",H22=""),"",MAX(IF(N(G22)&lt;0.1,1,IF(G22&lt;0.3,2,IF(G22&lt;0.6,3,IF(G22&lt;1.2,4,5)))),IF(N(H22)&lt;1,1,IF(H22&lt;=2,2,IF(H22&lt;=4,3,IF(H22&lt;=8,4,5))))))</f>
        <v/>
      </c>
      <c r="J22" s="32">
        <f>IF(OR(F22="",I22=""),"",F22*I22)</f>
        <v/>
      </c>
      <c r="K22" s="24">
        <f>IF(J22="","",IF(J22&gt;=20,"Critical",IF(J22&gt;=13,"High",IF(J22&gt;=7,"Medium","Low"))))</f>
        <v/>
      </c>
      <c r="L22" s="22">
        <f>IF(OR(E22="",G22=""),"",E22/100*G22)</f>
        <v/>
      </c>
      <c r="M22" s="19" t="n"/>
      <c r="N22" s="22">
        <f>IF(OR(L22="",M22&lt;&gt;"Y"),"",L22)</f>
        <v/>
      </c>
      <c r="O22" s="20" t="n"/>
      <c r="P22" s="20" t="n"/>
      <c r="Q22" s="19" t="n"/>
      <c r="R22" s="27" t="n"/>
    </row>
    <row r="23" ht="20" customHeight="1">
      <c r="A23" s="25" t="n"/>
      <c r="B23" s="20" t="n"/>
      <c r="C23" s="19" t="n"/>
      <c r="D23" s="20" t="n"/>
      <c r="E23" s="31" t="n"/>
      <c r="F23" s="32">
        <f>IF(E23="","",IF(E23&lt;=10,1,IF(E23&lt;=30,2,IF(E23&lt;=50,3,IF(E23&lt;=70,4,5)))))</f>
        <v/>
      </c>
      <c r="G23" s="21" t="n"/>
      <c r="H23" s="31" t="n"/>
      <c r="I23" s="32">
        <f>IF(AND(G23="",H23=""),"",MAX(IF(N(G23)&lt;0.1,1,IF(G23&lt;0.3,2,IF(G23&lt;0.6,3,IF(G23&lt;1.2,4,5)))),IF(N(H23)&lt;1,1,IF(H23&lt;=2,2,IF(H23&lt;=4,3,IF(H23&lt;=8,4,5))))))</f>
        <v/>
      </c>
      <c r="J23" s="32">
        <f>IF(OR(F23="",I23=""),"",F23*I23)</f>
        <v/>
      </c>
      <c r="K23" s="24">
        <f>IF(J23="","",IF(J23&gt;=20,"Critical",IF(J23&gt;=13,"High",IF(J23&gt;=7,"Medium","Low"))))</f>
        <v/>
      </c>
      <c r="L23" s="22">
        <f>IF(OR(E23="",G23=""),"",E23/100*G23)</f>
        <v/>
      </c>
      <c r="M23" s="19" t="n"/>
      <c r="N23" s="22">
        <f>IF(OR(L23="",M23&lt;&gt;"Y"),"",L23)</f>
        <v/>
      </c>
      <c r="O23" s="20" t="n"/>
      <c r="P23" s="20" t="n"/>
      <c r="Q23" s="19" t="n"/>
      <c r="R23" s="27" t="n"/>
    </row>
    <row r="24" ht="20" customHeight="1">
      <c r="A24" s="25" t="n"/>
      <c r="B24" s="20" t="n"/>
      <c r="C24" s="19" t="n"/>
      <c r="D24" s="20" t="n"/>
      <c r="E24" s="31" t="n"/>
      <c r="F24" s="32">
        <f>IF(E24="","",IF(E24&lt;=10,1,IF(E24&lt;=30,2,IF(E24&lt;=50,3,IF(E24&lt;=70,4,5)))))</f>
        <v/>
      </c>
      <c r="G24" s="21" t="n"/>
      <c r="H24" s="31" t="n"/>
      <c r="I24" s="32">
        <f>IF(AND(G24="",H24=""),"",MAX(IF(N(G24)&lt;0.1,1,IF(G24&lt;0.3,2,IF(G24&lt;0.6,3,IF(G24&lt;1.2,4,5)))),IF(N(H24)&lt;1,1,IF(H24&lt;=2,2,IF(H24&lt;=4,3,IF(H24&lt;=8,4,5))))))</f>
        <v/>
      </c>
      <c r="J24" s="32">
        <f>IF(OR(F24="",I24=""),"",F24*I24)</f>
        <v/>
      </c>
      <c r="K24" s="24">
        <f>IF(J24="","",IF(J24&gt;=20,"Critical",IF(J24&gt;=13,"High",IF(J24&gt;=7,"Medium","Low"))))</f>
        <v/>
      </c>
      <c r="L24" s="22">
        <f>IF(OR(E24="",G24=""),"",E24/100*G24)</f>
        <v/>
      </c>
      <c r="M24" s="19" t="n"/>
      <c r="N24" s="22">
        <f>IF(OR(L24="",M24&lt;&gt;"Y"),"",L24)</f>
        <v/>
      </c>
      <c r="O24" s="20" t="n"/>
      <c r="P24" s="20" t="n"/>
      <c r="Q24" s="19" t="n"/>
      <c r="R24" s="27" t="n"/>
    </row>
    <row r="25" ht="20" customHeight="1">
      <c r="A25" s="25" t="n"/>
      <c r="B25" s="20" t="n"/>
      <c r="C25" s="19" t="n"/>
      <c r="D25" s="20" t="n"/>
      <c r="E25" s="31" t="n"/>
      <c r="F25" s="32">
        <f>IF(E25="","",IF(E25&lt;=10,1,IF(E25&lt;=30,2,IF(E25&lt;=50,3,IF(E25&lt;=70,4,5)))))</f>
        <v/>
      </c>
      <c r="G25" s="21" t="n"/>
      <c r="H25" s="31" t="n"/>
      <c r="I25" s="32">
        <f>IF(AND(G25="",H25=""),"",MAX(IF(N(G25)&lt;0.1,1,IF(G25&lt;0.3,2,IF(G25&lt;0.6,3,IF(G25&lt;1.2,4,5)))),IF(N(H25)&lt;1,1,IF(H25&lt;=2,2,IF(H25&lt;=4,3,IF(H25&lt;=8,4,5))))))</f>
        <v/>
      </c>
      <c r="J25" s="32">
        <f>IF(OR(F25="",I25=""),"",F25*I25)</f>
        <v/>
      </c>
      <c r="K25" s="24">
        <f>IF(J25="","",IF(J25&gt;=20,"Critical",IF(J25&gt;=13,"High",IF(J25&gt;=7,"Medium","Low"))))</f>
        <v/>
      </c>
      <c r="L25" s="22">
        <f>IF(OR(E25="",G25=""),"",E25/100*G25)</f>
        <v/>
      </c>
      <c r="M25" s="19" t="n"/>
      <c r="N25" s="22">
        <f>IF(OR(L25="",M25&lt;&gt;"Y"),"",L25)</f>
        <v/>
      </c>
      <c r="O25" s="20" t="n"/>
      <c r="P25" s="20" t="n"/>
      <c r="Q25" s="19" t="n"/>
      <c r="R25" s="27" t="n"/>
    </row>
    <row r="26" ht="20" customHeight="1">
      <c r="A26" s="25" t="n"/>
      <c r="B26" s="20" t="n"/>
      <c r="C26" s="19" t="n"/>
      <c r="D26" s="20" t="n"/>
      <c r="E26" s="31" t="n"/>
      <c r="F26" s="32">
        <f>IF(E26="","",IF(E26&lt;=10,1,IF(E26&lt;=30,2,IF(E26&lt;=50,3,IF(E26&lt;=70,4,5)))))</f>
        <v/>
      </c>
      <c r="G26" s="21" t="n"/>
      <c r="H26" s="31" t="n"/>
      <c r="I26" s="32">
        <f>IF(AND(G26="",H26=""),"",MAX(IF(N(G26)&lt;0.1,1,IF(G26&lt;0.3,2,IF(G26&lt;0.6,3,IF(G26&lt;1.2,4,5)))),IF(N(H26)&lt;1,1,IF(H26&lt;=2,2,IF(H26&lt;=4,3,IF(H26&lt;=8,4,5))))))</f>
        <v/>
      </c>
      <c r="J26" s="32">
        <f>IF(OR(F26="",I26=""),"",F26*I26)</f>
        <v/>
      </c>
      <c r="K26" s="24">
        <f>IF(J26="","",IF(J26&gt;=20,"Critical",IF(J26&gt;=13,"High",IF(J26&gt;=7,"Medium","Low"))))</f>
        <v/>
      </c>
      <c r="L26" s="22">
        <f>IF(OR(E26="",G26=""),"",E26/100*G26)</f>
        <v/>
      </c>
      <c r="M26" s="19" t="n"/>
      <c r="N26" s="22">
        <f>IF(OR(L26="",M26&lt;&gt;"Y"),"",L26)</f>
        <v/>
      </c>
      <c r="O26" s="20" t="n"/>
      <c r="P26" s="20" t="n"/>
      <c r="Q26" s="19" t="n"/>
      <c r="R26" s="27" t="n"/>
    </row>
    <row r="27" ht="20" customHeight="1">
      <c r="A27" s="25" t="n"/>
      <c r="B27" s="20" t="n"/>
      <c r="C27" s="19" t="n"/>
      <c r="D27" s="20" t="n"/>
      <c r="E27" s="31" t="n"/>
      <c r="F27" s="32">
        <f>IF(E27="","",IF(E27&lt;=10,1,IF(E27&lt;=30,2,IF(E27&lt;=50,3,IF(E27&lt;=70,4,5)))))</f>
        <v/>
      </c>
      <c r="G27" s="21" t="n"/>
      <c r="H27" s="31" t="n"/>
      <c r="I27" s="32">
        <f>IF(AND(G27="",H27=""),"",MAX(IF(N(G27)&lt;0.1,1,IF(G27&lt;0.3,2,IF(G27&lt;0.6,3,IF(G27&lt;1.2,4,5)))),IF(N(H27)&lt;1,1,IF(H27&lt;=2,2,IF(H27&lt;=4,3,IF(H27&lt;=8,4,5))))))</f>
        <v/>
      </c>
      <c r="J27" s="32">
        <f>IF(OR(F27="",I27=""),"",F27*I27)</f>
        <v/>
      </c>
      <c r="K27" s="24">
        <f>IF(J27="","",IF(J27&gt;=20,"Critical",IF(J27&gt;=13,"High",IF(J27&gt;=7,"Medium","Low"))))</f>
        <v/>
      </c>
      <c r="L27" s="22">
        <f>IF(OR(E27="",G27=""),"",E27/100*G27)</f>
        <v/>
      </c>
      <c r="M27" s="19" t="n"/>
      <c r="N27" s="22">
        <f>IF(OR(L27="",M27&lt;&gt;"Y"),"",L27)</f>
        <v/>
      </c>
      <c r="O27" s="20" t="n"/>
      <c r="P27" s="20" t="n"/>
      <c r="Q27" s="19" t="n"/>
      <c r="R27" s="27" t="n"/>
    </row>
    <row r="28" ht="20" customHeight="1">
      <c r="A28" s="25" t="n"/>
      <c r="B28" s="20" t="n"/>
      <c r="C28" s="19" t="n"/>
      <c r="D28" s="20" t="n"/>
      <c r="E28" s="31" t="n"/>
      <c r="F28" s="32">
        <f>IF(E28="","",IF(E28&lt;=10,1,IF(E28&lt;=30,2,IF(E28&lt;=50,3,IF(E28&lt;=70,4,5)))))</f>
        <v/>
      </c>
      <c r="G28" s="21" t="n"/>
      <c r="H28" s="31" t="n"/>
      <c r="I28" s="32">
        <f>IF(AND(G28="",H28=""),"",MAX(IF(N(G28)&lt;0.1,1,IF(G28&lt;0.3,2,IF(G28&lt;0.6,3,IF(G28&lt;1.2,4,5)))),IF(N(H28)&lt;1,1,IF(H28&lt;=2,2,IF(H28&lt;=4,3,IF(H28&lt;=8,4,5))))))</f>
        <v/>
      </c>
      <c r="J28" s="32">
        <f>IF(OR(F28="",I28=""),"",F28*I28)</f>
        <v/>
      </c>
      <c r="K28" s="24">
        <f>IF(J28="","",IF(J28&gt;=20,"Critical",IF(J28&gt;=13,"High",IF(J28&gt;=7,"Medium","Low"))))</f>
        <v/>
      </c>
      <c r="L28" s="22">
        <f>IF(OR(E28="",G28=""),"",E28/100*G28)</f>
        <v/>
      </c>
      <c r="M28" s="19" t="n"/>
      <c r="N28" s="22">
        <f>IF(OR(L28="",M28&lt;&gt;"Y"),"",L28)</f>
        <v/>
      </c>
      <c r="O28" s="20" t="n"/>
      <c r="P28" s="20" t="n"/>
      <c r="Q28" s="19" t="n"/>
      <c r="R28" s="27" t="n"/>
    </row>
    <row r="29" ht="20" customHeight="1">
      <c r="A29" s="25" t="n"/>
      <c r="B29" s="20" t="n"/>
      <c r="C29" s="19" t="n"/>
      <c r="D29" s="20" t="n"/>
      <c r="E29" s="31" t="n"/>
      <c r="F29" s="32">
        <f>IF(E29="","",IF(E29&lt;=10,1,IF(E29&lt;=30,2,IF(E29&lt;=50,3,IF(E29&lt;=70,4,5)))))</f>
        <v/>
      </c>
      <c r="G29" s="21" t="n"/>
      <c r="H29" s="31" t="n"/>
      <c r="I29" s="32">
        <f>IF(AND(G29="",H29=""),"",MAX(IF(N(G29)&lt;0.1,1,IF(G29&lt;0.3,2,IF(G29&lt;0.6,3,IF(G29&lt;1.2,4,5)))),IF(N(H29)&lt;1,1,IF(H29&lt;=2,2,IF(H29&lt;=4,3,IF(H29&lt;=8,4,5))))))</f>
        <v/>
      </c>
      <c r="J29" s="32">
        <f>IF(OR(F29="",I29=""),"",F29*I29)</f>
        <v/>
      </c>
      <c r="K29" s="24">
        <f>IF(J29="","",IF(J29&gt;=20,"Critical",IF(J29&gt;=13,"High",IF(J29&gt;=7,"Medium","Low"))))</f>
        <v/>
      </c>
      <c r="L29" s="22">
        <f>IF(OR(E29="",G29=""),"",E29/100*G29)</f>
        <v/>
      </c>
      <c r="M29" s="19" t="n"/>
      <c r="N29" s="22">
        <f>IF(OR(L29="",M29&lt;&gt;"Y"),"",L29)</f>
        <v/>
      </c>
      <c r="O29" s="20" t="n"/>
      <c r="P29" s="20" t="n"/>
      <c r="Q29" s="19" t="n"/>
      <c r="R29" s="27" t="n"/>
    </row>
    <row r="30" ht="20" customHeight="1">
      <c r="A30" s="25" t="n"/>
      <c r="B30" s="20" t="n"/>
      <c r="C30" s="19" t="n"/>
      <c r="D30" s="20" t="n"/>
      <c r="E30" s="31" t="n"/>
      <c r="F30" s="32">
        <f>IF(E30="","",IF(E30&lt;=10,1,IF(E30&lt;=30,2,IF(E30&lt;=50,3,IF(E30&lt;=70,4,5)))))</f>
        <v/>
      </c>
      <c r="G30" s="21" t="n"/>
      <c r="H30" s="31" t="n"/>
      <c r="I30" s="32">
        <f>IF(AND(G30="",H30=""),"",MAX(IF(N(G30)&lt;0.1,1,IF(G30&lt;0.3,2,IF(G30&lt;0.6,3,IF(G30&lt;1.2,4,5)))),IF(N(H30)&lt;1,1,IF(H30&lt;=2,2,IF(H30&lt;=4,3,IF(H30&lt;=8,4,5))))))</f>
        <v/>
      </c>
      <c r="J30" s="32">
        <f>IF(OR(F30="",I30=""),"",F30*I30)</f>
        <v/>
      </c>
      <c r="K30" s="24">
        <f>IF(J30="","",IF(J30&gt;=20,"Critical",IF(J30&gt;=13,"High",IF(J30&gt;=7,"Medium","Low"))))</f>
        <v/>
      </c>
      <c r="L30" s="22">
        <f>IF(OR(E30="",G30=""),"",E30/100*G30)</f>
        <v/>
      </c>
      <c r="M30" s="19" t="n"/>
      <c r="N30" s="22">
        <f>IF(OR(L30="",M30&lt;&gt;"Y"),"",L30)</f>
        <v/>
      </c>
      <c r="O30" s="20" t="n"/>
      <c r="P30" s="20" t="n"/>
      <c r="Q30" s="19" t="n"/>
      <c r="R30" s="27" t="n"/>
    </row>
    <row r="31" ht="20" customHeight="1">
      <c r="A31" s="25" t="n"/>
      <c r="B31" s="20" t="n"/>
      <c r="C31" s="19" t="n"/>
      <c r="D31" s="20" t="n"/>
      <c r="E31" s="31" t="n"/>
      <c r="F31" s="32">
        <f>IF(E31="","",IF(E31&lt;=10,1,IF(E31&lt;=30,2,IF(E31&lt;=50,3,IF(E31&lt;=70,4,5)))))</f>
        <v/>
      </c>
      <c r="G31" s="21" t="n"/>
      <c r="H31" s="31" t="n"/>
      <c r="I31" s="32">
        <f>IF(AND(G31="",H31=""),"",MAX(IF(N(G31)&lt;0.1,1,IF(G31&lt;0.3,2,IF(G31&lt;0.6,3,IF(G31&lt;1.2,4,5)))),IF(N(H31)&lt;1,1,IF(H31&lt;=2,2,IF(H31&lt;=4,3,IF(H31&lt;=8,4,5))))))</f>
        <v/>
      </c>
      <c r="J31" s="32">
        <f>IF(OR(F31="",I31=""),"",F31*I31)</f>
        <v/>
      </c>
      <c r="K31" s="24">
        <f>IF(J31="","",IF(J31&gt;=20,"Critical",IF(J31&gt;=13,"High",IF(J31&gt;=7,"Medium","Low"))))</f>
        <v/>
      </c>
      <c r="L31" s="22">
        <f>IF(OR(E31="",G31=""),"",E31/100*G31)</f>
        <v/>
      </c>
      <c r="M31" s="19" t="n"/>
      <c r="N31" s="22">
        <f>IF(OR(L31="",M31&lt;&gt;"Y"),"",L31)</f>
        <v/>
      </c>
      <c r="O31" s="20" t="n"/>
      <c r="P31" s="20" t="n"/>
      <c r="Q31" s="19" t="n"/>
      <c r="R31" s="27" t="n"/>
    </row>
    <row r="32" ht="20" customHeight="1">
      <c r="A32" s="25" t="n"/>
      <c r="B32" s="20" t="n"/>
      <c r="C32" s="19" t="n"/>
      <c r="D32" s="20" t="n"/>
      <c r="E32" s="31" t="n"/>
      <c r="F32" s="32">
        <f>IF(E32="","",IF(E32&lt;=10,1,IF(E32&lt;=30,2,IF(E32&lt;=50,3,IF(E32&lt;=70,4,5)))))</f>
        <v/>
      </c>
      <c r="G32" s="21" t="n"/>
      <c r="H32" s="31" t="n"/>
      <c r="I32" s="32">
        <f>IF(AND(G32="",H32=""),"",MAX(IF(N(G32)&lt;0.1,1,IF(G32&lt;0.3,2,IF(G32&lt;0.6,3,IF(G32&lt;1.2,4,5)))),IF(N(H32)&lt;1,1,IF(H32&lt;=2,2,IF(H32&lt;=4,3,IF(H32&lt;=8,4,5))))))</f>
        <v/>
      </c>
      <c r="J32" s="32">
        <f>IF(OR(F32="",I32=""),"",F32*I32)</f>
        <v/>
      </c>
      <c r="K32" s="24">
        <f>IF(J32="","",IF(J32&gt;=20,"Critical",IF(J32&gt;=13,"High",IF(J32&gt;=7,"Medium","Low"))))</f>
        <v/>
      </c>
      <c r="L32" s="22">
        <f>IF(OR(E32="",G32=""),"",E32/100*G32)</f>
        <v/>
      </c>
      <c r="M32" s="19" t="n"/>
      <c r="N32" s="22">
        <f>IF(OR(L32="",M32&lt;&gt;"Y"),"",L32)</f>
        <v/>
      </c>
      <c r="O32" s="20" t="n"/>
      <c r="P32" s="20" t="n"/>
      <c r="Q32" s="19" t="n"/>
      <c r="R32" s="27" t="n"/>
    </row>
    <row r="33" ht="20" customHeight="1">
      <c r="A33" s="25" t="n"/>
      <c r="B33" s="20" t="n"/>
      <c r="C33" s="19" t="n"/>
      <c r="D33" s="20" t="n"/>
      <c r="E33" s="31" t="n"/>
      <c r="F33" s="32">
        <f>IF(E33="","",IF(E33&lt;=10,1,IF(E33&lt;=30,2,IF(E33&lt;=50,3,IF(E33&lt;=70,4,5)))))</f>
        <v/>
      </c>
      <c r="G33" s="21" t="n"/>
      <c r="H33" s="31" t="n"/>
      <c r="I33" s="32">
        <f>IF(AND(G33="",H33=""),"",MAX(IF(N(G33)&lt;0.1,1,IF(G33&lt;0.3,2,IF(G33&lt;0.6,3,IF(G33&lt;1.2,4,5)))),IF(N(H33)&lt;1,1,IF(H33&lt;=2,2,IF(H33&lt;=4,3,IF(H33&lt;=8,4,5))))))</f>
        <v/>
      </c>
      <c r="J33" s="32">
        <f>IF(OR(F33="",I33=""),"",F33*I33)</f>
        <v/>
      </c>
      <c r="K33" s="24">
        <f>IF(J33="","",IF(J33&gt;=20,"Critical",IF(J33&gt;=13,"High",IF(J33&gt;=7,"Medium","Low"))))</f>
        <v/>
      </c>
      <c r="L33" s="22">
        <f>IF(OR(E33="",G33=""),"",E33/100*G33)</f>
        <v/>
      </c>
      <c r="M33" s="19" t="n"/>
      <c r="N33" s="22">
        <f>IF(OR(L33="",M33&lt;&gt;"Y"),"",L33)</f>
        <v/>
      </c>
      <c r="O33" s="20" t="n"/>
      <c r="P33" s="20" t="n"/>
      <c r="Q33" s="19" t="n"/>
      <c r="R33" s="27" t="n"/>
    </row>
    <row r="34" ht="20" customHeight="1">
      <c r="A34" s="25" t="n"/>
      <c r="B34" s="20" t="n"/>
      <c r="C34" s="19" t="n"/>
      <c r="D34" s="20" t="n"/>
      <c r="E34" s="31" t="n"/>
      <c r="F34" s="32">
        <f>IF(E34="","",IF(E34&lt;=10,1,IF(E34&lt;=30,2,IF(E34&lt;=50,3,IF(E34&lt;=70,4,5)))))</f>
        <v/>
      </c>
      <c r="G34" s="21" t="n"/>
      <c r="H34" s="31" t="n"/>
      <c r="I34" s="32">
        <f>IF(AND(G34="",H34=""),"",MAX(IF(N(G34)&lt;0.1,1,IF(G34&lt;0.3,2,IF(G34&lt;0.6,3,IF(G34&lt;1.2,4,5)))),IF(N(H34)&lt;1,1,IF(H34&lt;=2,2,IF(H34&lt;=4,3,IF(H34&lt;=8,4,5))))))</f>
        <v/>
      </c>
      <c r="J34" s="32">
        <f>IF(OR(F34="",I34=""),"",F34*I34)</f>
        <v/>
      </c>
      <c r="K34" s="24">
        <f>IF(J34="","",IF(J34&gt;=20,"Critical",IF(J34&gt;=13,"High",IF(J34&gt;=7,"Medium","Low"))))</f>
        <v/>
      </c>
      <c r="L34" s="22">
        <f>IF(OR(E34="",G34=""),"",E34/100*G34)</f>
        <v/>
      </c>
      <c r="M34" s="19" t="n"/>
      <c r="N34" s="22">
        <f>IF(OR(L34="",M34&lt;&gt;"Y"),"",L34)</f>
        <v/>
      </c>
      <c r="O34" s="20" t="n"/>
      <c r="P34" s="20" t="n"/>
      <c r="Q34" s="19" t="n"/>
      <c r="R34" s="27" t="n"/>
    </row>
    <row r="35" ht="20" customHeight="1">
      <c r="A35" s="25" t="n"/>
      <c r="B35" s="20" t="n"/>
      <c r="C35" s="19" t="n"/>
      <c r="D35" s="20" t="n"/>
      <c r="E35" s="31" t="n"/>
      <c r="F35" s="32">
        <f>IF(E35="","",IF(E35&lt;=10,1,IF(E35&lt;=30,2,IF(E35&lt;=50,3,IF(E35&lt;=70,4,5)))))</f>
        <v/>
      </c>
      <c r="G35" s="21" t="n"/>
      <c r="H35" s="31" t="n"/>
      <c r="I35" s="32">
        <f>IF(AND(G35="",H35=""),"",MAX(IF(N(G35)&lt;0.1,1,IF(G35&lt;0.3,2,IF(G35&lt;0.6,3,IF(G35&lt;1.2,4,5)))),IF(N(H35)&lt;1,1,IF(H35&lt;=2,2,IF(H35&lt;=4,3,IF(H35&lt;=8,4,5))))))</f>
        <v/>
      </c>
      <c r="J35" s="32">
        <f>IF(OR(F35="",I35=""),"",F35*I35)</f>
        <v/>
      </c>
      <c r="K35" s="24">
        <f>IF(J35="","",IF(J35&gt;=20,"Critical",IF(J35&gt;=13,"High",IF(J35&gt;=7,"Medium","Low"))))</f>
        <v/>
      </c>
      <c r="L35" s="22">
        <f>IF(OR(E35="",G35=""),"",E35/100*G35)</f>
        <v/>
      </c>
      <c r="M35" s="19" t="n"/>
      <c r="N35" s="22">
        <f>IF(OR(L35="",M35&lt;&gt;"Y"),"",L35)</f>
        <v/>
      </c>
      <c r="O35" s="20" t="n"/>
      <c r="P35" s="20" t="n"/>
      <c r="Q35" s="19" t="n"/>
      <c r="R35" s="27" t="n"/>
    </row>
    <row r="36" ht="20" customHeight="1">
      <c r="A36" s="25" t="n"/>
      <c r="B36" s="20" t="n"/>
      <c r="C36" s="19" t="n"/>
      <c r="D36" s="20" t="n"/>
      <c r="E36" s="31" t="n"/>
      <c r="F36" s="32">
        <f>IF(E36="","",IF(E36&lt;=10,1,IF(E36&lt;=30,2,IF(E36&lt;=50,3,IF(E36&lt;=70,4,5)))))</f>
        <v/>
      </c>
      <c r="G36" s="21" t="n"/>
      <c r="H36" s="31" t="n"/>
      <c r="I36" s="32">
        <f>IF(AND(G36="",H36=""),"",MAX(IF(N(G36)&lt;0.1,1,IF(G36&lt;0.3,2,IF(G36&lt;0.6,3,IF(G36&lt;1.2,4,5)))),IF(N(H36)&lt;1,1,IF(H36&lt;=2,2,IF(H36&lt;=4,3,IF(H36&lt;=8,4,5))))))</f>
        <v/>
      </c>
      <c r="J36" s="32">
        <f>IF(OR(F36="",I36=""),"",F36*I36)</f>
        <v/>
      </c>
      <c r="K36" s="24">
        <f>IF(J36="","",IF(J36&gt;=20,"Critical",IF(J36&gt;=13,"High",IF(J36&gt;=7,"Medium","Low"))))</f>
        <v/>
      </c>
      <c r="L36" s="22">
        <f>IF(OR(E36="",G36=""),"",E36/100*G36)</f>
        <v/>
      </c>
      <c r="M36" s="19" t="n"/>
      <c r="N36" s="22">
        <f>IF(OR(L36="",M36&lt;&gt;"Y"),"",L36)</f>
        <v/>
      </c>
      <c r="O36" s="20" t="n"/>
      <c r="P36" s="20" t="n"/>
      <c r="Q36" s="19" t="n"/>
      <c r="R36" s="27" t="n"/>
    </row>
    <row r="37" ht="20" customHeight="1">
      <c r="A37" s="25" t="n"/>
      <c r="B37" s="20" t="n"/>
      <c r="C37" s="19" t="n"/>
      <c r="D37" s="20" t="n"/>
      <c r="E37" s="31" t="n"/>
      <c r="F37" s="32">
        <f>IF(E37="","",IF(E37&lt;=10,1,IF(E37&lt;=30,2,IF(E37&lt;=50,3,IF(E37&lt;=70,4,5)))))</f>
        <v/>
      </c>
      <c r="G37" s="21" t="n"/>
      <c r="H37" s="31" t="n"/>
      <c r="I37" s="32">
        <f>IF(AND(G37="",H37=""),"",MAX(IF(N(G37)&lt;0.1,1,IF(G37&lt;0.3,2,IF(G37&lt;0.6,3,IF(G37&lt;1.2,4,5)))),IF(N(H37)&lt;1,1,IF(H37&lt;=2,2,IF(H37&lt;=4,3,IF(H37&lt;=8,4,5))))))</f>
        <v/>
      </c>
      <c r="J37" s="32">
        <f>IF(OR(F37="",I37=""),"",F37*I37)</f>
        <v/>
      </c>
      <c r="K37" s="24">
        <f>IF(J37="","",IF(J37&gt;=20,"Critical",IF(J37&gt;=13,"High",IF(J37&gt;=7,"Medium","Low"))))</f>
        <v/>
      </c>
      <c r="L37" s="22">
        <f>IF(OR(E37="",G37=""),"",E37/100*G37)</f>
        <v/>
      </c>
      <c r="M37" s="19" t="n"/>
      <c r="N37" s="22">
        <f>IF(OR(L37="",M37&lt;&gt;"Y"),"",L37)</f>
        <v/>
      </c>
      <c r="O37" s="20" t="n"/>
      <c r="P37" s="20" t="n"/>
      <c r="Q37" s="19" t="n"/>
      <c r="R37" s="27" t="n"/>
    </row>
    <row r="38" ht="20" customHeight="1">
      <c r="A38" s="25" t="n"/>
      <c r="B38" s="20" t="n"/>
      <c r="C38" s="19" t="n"/>
      <c r="D38" s="20" t="n"/>
      <c r="E38" s="31" t="n"/>
      <c r="F38" s="32">
        <f>IF(E38="","",IF(E38&lt;=10,1,IF(E38&lt;=30,2,IF(E38&lt;=50,3,IF(E38&lt;=70,4,5)))))</f>
        <v/>
      </c>
      <c r="G38" s="21" t="n"/>
      <c r="H38" s="31" t="n"/>
      <c r="I38" s="32">
        <f>IF(AND(G38="",H38=""),"",MAX(IF(N(G38)&lt;0.1,1,IF(G38&lt;0.3,2,IF(G38&lt;0.6,3,IF(G38&lt;1.2,4,5)))),IF(N(H38)&lt;1,1,IF(H38&lt;=2,2,IF(H38&lt;=4,3,IF(H38&lt;=8,4,5))))))</f>
        <v/>
      </c>
      <c r="J38" s="32">
        <f>IF(OR(F38="",I38=""),"",F38*I38)</f>
        <v/>
      </c>
      <c r="K38" s="24">
        <f>IF(J38="","",IF(J38&gt;=20,"Critical",IF(J38&gt;=13,"High",IF(J38&gt;=7,"Medium","Low"))))</f>
        <v/>
      </c>
      <c r="L38" s="22">
        <f>IF(OR(E38="",G38=""),"",E38/100*G38)</f>
        <v/>
      </c>
      <c r="M38" s="19" t="n"/>
      <c r="N38" s="22">
        <f>IF(OR(L38="",M38&lt;&gt;"Y"),"",L38)</f>
        <v/>
      </c>
      <c r="O38" s="20" t="n"/>
      <c r="P38" s="20" t="n"/>
      <c r="Q38" s="19" t="n"/>
      <c r="R38" s="27" t="n"/>
    </row>
    <row r="39" ht="20" customHeight="1">
      <c r="A39" s="25" t="n"/>
      <c r="B39" s="20" t="n"/>
      <c r="C39" s="19" t="n"/>
      <c r="D39" s="20" t="n"/>
      <c r="E39" s="31" t="n"/>
      <c r="F39" s="32">
        <f>IF(E39="","",IF(E39&lt;=10,1,IF(E39&lt;=30,2,IF(E39&lt;=50,3,IF(E39&lt;=70,4,5)))))</f>
        <v/>
      </c>
      <c r="G39" s="21" t="n"/>
      <c r="H39" s="31" t="n"/>
      <c r="I39" s="32">
        <f>IF(AND(G39="",H39=""),"",MAX(IF(N(G39)&lt;0.1,1,IF(G39&lt;0.3,2,IF(G39&lt;0.6,3,IF(G39&lt;1.2,4,5)))),IF(N(H39)&lt;1,1,IF(H39&lt;=2,2,IF(H39&lt;=4,3,IF(H39&lt;=8,4,5))))))</f>
        <v/>
      </c>
      <c r="J39" s="32">
        <f>IF(OR(F39="",I39=""),"",F39*I39)</f>
        <v/>
      </c>
      <c r="K39" s="24">
        <f>IF(J39="","",IF(J39&gt;=20,"Critical",IF(J39&gt;=13,"High",IF(J39&gt;=7,"Medium","Low"))))</f>
        <v/>
      </c>
      <c r="L39" s="22">
        <f>IF(OR(E39="",G39=""),"",E39/100*G39)</f>
        <v/>
      </c>
      <c r="M39" s="19" t="n"/>
      <c r="N39" s="22">
        <f>IF(OR(L39="",M39&lt;&gt;"Y"),"",L39)</f>
        <v/>
      </c>
      <c r="O39" s="20" t="n"/>
      <c r="P39" s="20" t="n"/>
      <c r="Q39" s="19" t="n"/>
      <c r="R39" s="27" t="n"/>
    </row>
    <row r="40" ht="20" customHeight="1">
      <c r="A40" s="25" t="n"/>
      <c r="B40" s="20" t="n"/>
      <c r="C40" s="19" t="n"/>
      <c r="D40" s="20" t="n"/>
      <c r="E40" s="31" t="n"/>
      <c r="F40" s="32">
        <f>IF(E40="","",IF(E40&lt;=10,1,IF(E40&lt;=30,2,IF(E40&lt;=50,3,IF(E40&lt;=70,4,5)))))</f>
        <v/>
      </c>
      <c r="G40" s="21" t="n"/>
      <c r="H40" s="31" t="n"/>
      <c r="I40" s="32">
        <f>IF(AND(G40="",H40=""),"",MAX(IF(N(G40)&lt;0.1,1,IF(G40&lt;0.3,2,IF(G40&lt;0.6,3,IF(G40&lt;1.2,4,5)))),IF(N(H40)&lt;1,1,IF(H40&lt;=2,2,IF(H40&lt;=4,3,IF(H40&lt;=8,4,5))))))</f>
        <v/>
      </c>
      <c r="J40" s="32">
        <f>IF(OR(F40="",I40=""),"",F40*I40)</f>
        <v/>
      </c>
      <c r="K40" s="24">
        <f>IF(J40="","",IF(J40&gt;=20,"Critical",IF(J40&gt;=13,"High",IF(J40&gt;=7,"Medium","Low"))))</f>
        <v/>
      </c>
      <c r="L40" s="22">
        <f>IF(OR(E40="",G40=""),"",E40/100*G40)</f>
        <v/>
      </c>
      <c r="M40" s="19" t="n"/>
      <c r="N40" s="22">
        <f>IF(OR(L40="",M40&lt;&gt;"Y"),"",L40)</f>
        <v/>
      </c>
      <c r="O40" s="20" t="n"/>
      <c r="P40" s="20" t="n"/>
      <c r="Q40" s="19" t="n"/>
      <c r="R40" s="27" t="n"/>
    </row>
    <row r="41" ht="20" customHeight="1">
      <c r="A41" s="25" t="n"/>
      <c r="B41" s="20" t="n"/>
      <c r="C41" s="19" t="n"/>
      <c r="D41" s="20" t="n"/>
      <c r="E41" s="31" t="n"/>
      <c r="F41" s="32">
        <f>IF(E41="","",IF(E41&lt;=10,1,IF(E41&lt;=30,2,IF(E41&lt;=50,3,IF(E41&lt;=70,4,5)))))</f>
        <v/>
      </c>
      <c r="G41" s="21" t="n"/>
      <c r="H41" s="31" t="n"/>
      <c r="I41" s="32">
        <f>IF(AND(G41="",H41=""),"",MAX(IF(N(G41)&lt;0.1,1,IF(G41&lt;0.3,2,IF(G41&lt;0.6,3,IF(G41&lt;1.2,4,5)))),IF(N(H41)&lt;1,1,IF(H41&lt;=2,2,IF(H41&lt;=4,3,IF(H41&lt;=8,4,5))))))</f>
        <v/>
      </c>
      <c r="J41" s="32">
        <f>IF(OR(F41="",I41=""),"",F41*I41)</f>
        <v/>
      </c>
      <c r="K41" s="24">
        <f>IF(J41="","",IF(J41&gt;=20,"Critical",IF(J41&gt;=13,"High",IF(J41&gt;=7,"Medium","Low"))))</f>
        <v/>
      </c>
      <c r="L41" s="22">
        <f>IF(OR(E41="",G41=""),"",E41/100*G41)</f>
        <v/>
      </c>
      <c r="M41" s="19" t="n"/>
      <c r="N41" s="22">
        <f>IF(OR(L41="",M41&lt;&gt;"Y"),"",L41)</f>
        <v/>
      </c>
      <c r="O41" s="20" t="n"/>
      <c r="P41" s="20" t="n"/>
      <c r="Q41" s="19" t="n"/>
      <c r="R41" s="27" t="n"/>
    </row>
    <row r="42" ht="20" customHeight="1">
      <c r="A42" s="25" t="n"/>
      <c r="B42" s="20" t="n"/>
      <c r="C42" s="19" t="n"/>
      <c r="D42" s="20" t="n"/>
      <c r="E42" s="31" t="n"/>
      <c r="F42" s="32">
        <f>IF(E42="","",IF(E42&lt;=10,1,IF(E42&lt;=30,2,IF(E42&lt;=50,3,IF(E42&lt;=70,4,5)))))</f>
        <v/>
      </c>
      <c r="G42" s="21" t="n"/>
      <c r="H42" s="31" t="n"/>
      <c r="I42" s="32">
        <f>IF(AND(G42="",H42=""),"",MAX(IF(N(G42)&lt;0.1,1,IF(G42&lt;0.3,2,IF(G42&lt;0.6,3,IF(G42&lt;1.2,4,5)))),IF(N(H42)&lt;1,1,IF(H42&lt;=2,2,IF(H42&lt;=4,3,IF(H42&lt;=8,4,5))))))</f>
        <v/>
      </c>
      <c r="J42" s="32">
        <f>IF(OR(F42="",I42=""),"",F42*I42)</f>
        <v/>
      </c>
      <c r="K42" s="24">
        <f>IF(J42="","",IF(J42&gt;=20,"Critical",IF(J42&gt;=13,"High",IF(J42&gt;=7,"Medium","Low"))))</f>
        <v/>
      </c>
      <c r="L42" s="22">
        <f>IF(OR(E42="",G42=""),"",E42/100*G42)</f>
        <v/>
      </c>
      <c r="M42" s="19" t="n"/>
      <c r="N42" s="22">
        <f>IF(OR(L42="",M42&lt;&gt;"Y"),"",L42)</f>
        <v/>
      </c>
      <c r="O42" s="20" t="n"/>
      <c r="P42" s="20" t="n"/>
      <c r="Q42" s="19" t="n"/>
      <c r="R42" s="27" t="n"/>
    </row>
    <row r="43" ht="20" customHeight="1">
      <c r="A43" s="25" t="n"/>
      <c r="B43" s="20" t="n"/>
      <c r="C43" s="19" t="n"/>
      <c r="D43" s="20" t="n"/>
      <c r="E43" s="31" t="n"/>
      <c r="F43" s="32">
        <f>IF(E43="","",IF(E43&lt;=10,1,IF(E43&lt;=30,2,IF(E43&lt;=50,3,IF(E43&lt;=70,4,5)))))</f>
        <v/>
      </c>
      <c r="G43" s="21" t="n"/>
      <c r="H43" s="31" t="n"/>
      <c r="I43" s="32">
        <f>IF(AND(G43="",H43=""),"",MAX(IF(N(G43)&lt;0.1,1,IF(G43&lt;0.3,2,IF(G43&lt;0.6,3,IF(G43&lt;1.2,4,5)))),IF(N(H43)&lt;1,1,IF(H43&lt;=2,2,IF(H43&lt;=4,3,IF(H43&lt;=8,4,5))))))</f>
        <v/>
      </c>
      <c r="J43" s="32">
        <f>IF(OR(F43="",I43=""),"",F43*I43)</f>
        <v/>
      </c>
      <c r="K43" s="24">
        <f>IF(J43="","",IF(J43&gt;=20,"Critical",IF(J43&gt;=13,"High",IF(J43&gt;=7,"Medium","Low"))))</f>
        <v/>
      </c>
      <c r="L43" s="22">
        <f>IF(OR(E43="",G43=""),"",E43/100*G43)</f>
        <v/>
      </c>
      <c r="M43" s="19" t="n"/>
      <c r="N43" s="22">
        <f>IF(OR(L43="",M43&lt;&gt;"Y"),"",L43)</f>
        <v/>
      </c>
      <c r="O43" s="20" t="n"/>
      <c r="P43" s="20" t="n"/>
      <c r="Q43" s="19" t="n"/>
      <c r="R43" s="27" t="n"/>
    </row>
    <row r="44" ht="20" customHeight="1">
      <c r="A44" s="25" t="n"/>
      <c r="B44" s="20" t="n"/>
      <c r="C44" s="19" t="n"/>
      <c r="D44" s="20" t="n"/>
      <c r="E44" s="31" t="n"/>
      <c r="F44" s="32">
        <f>IF(E44="","",IF(E44&lt;=10,1,IF(E44&lt;=30,2,IF(E44&lt;=50,3,IF(E44&lt;=70,4,5)))))</f>
        <v/>
      </c>
      <c r="G44" s="21" t="n"/>
      <c r="H44" s="31" t="n"/>
      <c r="I44" s="32">
        <f>IF(AND(G44="",H44=""),"",MAX(IF(N(G44)&lt;0.1,1,IF(G44&lt;0.3,2,IF(G44&lt;0.6,3,IF(G44&lt;1.2,4,5)))),IF(N(H44)&lt;1,1,IF(H44&lt;=2,2,IF(H44&lt;=4,3,IF(H44&lt;=8,4,5))))))</f>
        <v/>
      </c>
      <c r="J44" s="32">
        <f>IF(OR(F44="",I44=""),"",F44*I44)</f>
        <v/>
      </c>
      <c r="K44" s="24">
        <f>IF(J44="","",IF(J44&gt;=20,"Critical",IF(J44&gt;=13,"High",IF(J44&gt;=7,"Medium","Low"))))</f>
        <v/>
      </c>
      <c r="L44" s="22">
        <f>IF(OR(E44="",G44=""),"",E44/100*G44)</f>
        <v/>
      </c>
      <c r="M44" s="19" t="n"/>
      <c r="N44" s="22">
        <f>IF(OR(L44="",M44&lt;&gt;"Y"),"",L44)</f>
        <v/>
      </c>
      <c r="O44" s="20" t="n"/>
      <c r="P44" s="20" t="n"/>
      <c r="Q44" s="19" t="n"/>
      <c r="R44" s="27" t="n"/>
    </row>
    <row r="45" ht="20" customHeight="1">
      <c r="A45" s="25" t="n"/>
      <c r="B45" s="20" t="n"/>
      <c r="C45" s="19" t="n"/>
      <c r="D45" s="20" t="n"/>
      <c r="E45" s="31" t="n"/>
      <c r="F45" s="32">
        <f>IF(E45="","",IF(E45&lt;=10,1,IF(E45&lt;=30,2,IF(E45&lt;=50,3,IF(E45&lt;=70,4,5)))))</f>
        <v/>
      </c>
      <c r="G45" s="21" t="n"/>
      <c r="H45" s="31" t="n"/>
      <c r="I45" s="32">
        <f>IF(AND(G45="",H45=""),"",MAX(IF(N(G45)&lt;0.1,1,IF(G45&lt;0.3,2,IF(G45&lt;0.6,3,IF(G45&lt;1.2,4,5)))),IF(N(H45)&lt;1,1,IF(H45&lt;=2,2,IF(H45&lt;=4,3,IF(H45&lt;=8,4,5))))))</f>
        <v/>
      </c>
      <c r="J45" s="32">
        <f>IF(OR(F45="",I45=""),"",F45*I45)</f>
        <v/>
      </c>
      <c r="K45" s="24">
        <f>IF(J45="","",IF(J45&gt;=20,"Critical",IF(J45&gt;=13,"High",IF(J45&gt;=7,"Medium","Low"))))</f>
        <v/>
      </c>
      <c r="L45" s="22">
        <f>IF(OR(E45="",G45=""),"",E45/100*G45)</f>
        <v/>
      </c>
      <c r="M45" s="19" t="n"/>
      <c r="N45" s="22">
        <f>IF(OR(L45="",M45&lt;&gt;"Y"),"",L45)</f>
        <v/>
      </c>
      <c r="O45" s="20" t="n"/>
      <c r="P45" s="20" t="n"/>
      <c r="Q45" s="19" t="n"/>
      <c r="R45" s="27" t="n"/>
    </row>
    <row r="46" ht="20" customHeight="1">
      <c r="A46" s="25" t="n"/>
      <c r="B46" s="20" t="n"/>
      <c r="C46" s="19" t="n"/>
      <c r="D46" s="20" t="n"/>
      <c r="E46" s="31" t="n"/>
      <c r="F46" s="32">
        <f>IF(E46="","",IF(E46&lt;=10,1,IF(E46&lt;=30,2,IF(E46&lt;=50,3,IF(E46&lt;=70,4,5)))))</f>
        <v/>
      </c>
      <c r="G46" s="21" t="n"/>
      <c r="H46" s="31" t="n"/>
      <c r="I46" s="32">
        <f>IF(AND(G46="",H46=""),"",MAX(IF(N(G46)&lt;0.1,1,IF(G46&lt;0.3,2,IF(G46&lt;0.6,3,IF(G46&lt;1.2,4,5)))),IF(N(H46)&lt;1,1,IF(H46&lt;=2,2,IF(H46&lt;=4,3,IF(H46&lt;=8,4,5))))))</f>
        <v/>
      </c>
      <c r="J46" s="32">
        <f>IF(OR(F46="",I46=""),"",F46*I46)</f>
        <v/>
      </c>
      <c r="K46" s="24">
        <f>IF(J46="","",IF(J46&gt;=20,"Critical",IF(J46&gt;=13,"High",IF(J46&gt;=7,"Medium","Low"))))</f>
        <v/>
      </c>
      <c r="L46" s="22">
        <f>IF(OR(E46="",G46=""),"",E46/100*G46)</f>
        <v/>
      </c>
      <c r="M46" s="19" t="n"/>
      <c r="N46" s="22">
        <f>IF(OR(L46="",M46&lt;&gt;"Y"),"",L46)</f>
        <v/>
      </c>
      <c r="O46" s="20" t="n"/>
      <c r="P46" s="20" t="n"/>
      <c r="Q46" s="19" t="n"/>
      <c r="R46" s="27" t="n"/>
    </row>
    <row r="47" ht="20" customHeight="1">
      <c r="A47" s="25" t="n"/>
      <c r="B47" s="20" t="n"/>
      <c r="C47" s="19" t="n"/>
      <c r="D47" s="20" t="n"/>
      <c r="E47" s="31" t="n"/>
      <c r="F47" s="32">
        <f>IF(E47="","",IF(E47&lt;=10,1,IF(E47&lt;=30,2,IF(E47&lt;=50,3,IF(E47&lt;=70,4,5)))))</f>
        <v/>
      </c>
      <c r="G47" s="21" t="n"/>
      <c r="H47" s="31" t="n"/>
      <c r="I47" s="32">
        <f>IF(AND(G47="",H47=""),"",MAX(IF(N(G47)&lt;0.1,1,IF(G47&lt;0.3,2,IF(G47&lt;0.6,3,IF(G47&lt;1.2,4,5)))),IF(N(H47)&lt;1,1,IF(H47&lt;=2,2,IF(H47&lt;=4,3,IF(H47&lt;=8,4,5))))))</f>
        <v/>
      </c>
      <c r="J47" s="32">
        <f>IF(OR(F47="",I47=""),"",F47*I47)</f>
        <v/>
      </c>
      <c r="K47" s="24">
        <f>IF(J47="","",IF(J47&gt;=20,"Critical",IF(J47&gt;=13,"High",IF(J47&gt;=7,"Medium","Low"))))</f>
        <v/>
      </c>
      <c r="L47" s="22">
        <f>IF(OR(E47="",G47=""),"",E47/100*G47)</f>
        <v/>
      </c>
      <c r="M47" s="19" t="n"/>
      <c r="N47" s="22">
        <f>IF(OR(L47="",M47&lt;&gt;"Y"),"",L47)</f>
        <v/>
      </c>
      <c r="O47" s="20" t="n"/>
      <c r="P47" s="20" t="n"/>
      <c r="Q47" s="19" t="n"/>
      <c r="R47" s="27" t="n"/>
    </row>
    <row r="48" ht="20" customHeight="1">
      <c r="A48" s="25" t="n"/>
      <c r="B48" s="20" t="n"/>
      <c r="C48" s="19" t="n"/>
      <c r="D48" s="20" t="n"/>
      <c r="E48" s="31" t="n"/>
      <c r="F48" s="32">
        <f>IF(E48="","",IF(E48&lt;=10,1,IF(E48&lt;=30,2,IF(E48&lt;=50,3,IF(E48&lt;=70,4,5)))))</f>
        <v/>
      </c>
      <c r="G48" s="21" t="n"/>
      <c r="H48" s="31" t="n"/>
      <c r="I48" s="32">
        <f>IF(AND(G48="",H48=""),"",MAX(IF(N(G48)&lt;0.1,1,IF(G48&lt;0.3,2,IF(G48&lt;0.6,3,IF(G48&lt;1.2,4,5)))),IF(N(H48)&lt;1,1,IF(H48&lt;=2,2,IF(H48&lt;=4,3,IF(H48&lt;=8,4,5))))))</f>
        <v/>
      </c>
      <c r="J48" s="32">
        <f>IF(OR(F48="",I48=""),"",F48*I48)</f>
        <v/>
      </c>
      <c r="K48" s="24">
        <f>IF(J48="","",IF(J48&gt;=20,"Critical",IF(J48&gt;=13,"High",IF(J48&gt;=7,"Medium","Low"))))</f>
        <v/>
      </c>
      <c r="L48" s="22">
        <f>IF(OR(E48="",G48=""),"",E48/100*G48)</f>
        <v/>
      </c>
      <c r="M48" s="19" t="n"/>
      <c r="N48" s="22">
        <f>IF(OR(L48="",M48&lt;&gt;"Y"),"",L48)</f>
        <v/>
      </c>
      <c r="O48" s="20" t="n"/>
      <c r="P48" s="20" t="n"/>
      <c r="Q48" s="19" t="n"/>
      <c r="R48" s="27" t="n"/>
    </row>
    <row r="49" ht="20" customHeight="1">
      <c r="A49" s="25" t="n"/>
      <c r="B49" s="20" t="n"/>
      <c r="C49" s="19" t="n"/>
      <c r="D49" s="20" t="n"/>
      <c r="E49" s="31" t="n"/>
      <c r="F49" s="32">
        <f>IF(E49="","",IF(E49&lt;=10,1,IF(E49&lt;=30,2,IF(E49&lt;=50,3,IF(E49&lt;=70,4,5)))))</f>
        <v/>
      </c>
      <c r="G49" s="21" t="n"/>
      <c r="H49" s="31" t="n"/>
      <c r="I49" s="32">
        <f>IF(AND(G49="",H49=""),"",MAX(IF(N(G49)&lt;0.1,1,IF(G49&lt;0.3,2,IF(G49&lt;0.6,3,IF(G49&lt;1.2,4,5)))),IF(N(H49)&lt;1,1,IF(H49&lt;=2,2,IF(H49&lt;=4,3,IF(H49&lt;=8,4,5))))))</f>
        <v/>
      </c>
      <c r="J49" s="32">
        <f>IF(OR(F49="",I49=""),"",F49*I49)</f>
        <v/>
      </c>
      <c r="K49" s="24">
        <f>IF(J49="","",IF(J49&gt;=20,"Critical",IF(J49&gt;=13,"High",IF(J49&gt;=7,"Medium","Low"))))</f>
        <v/>
      </c>
      <c r="L49" s="22">
        <f>IF(OR(E49="",G49=""),"",E49/100*G49)</f>
        <v/>
      </c>
      <c r="M49" s="19" t="n"/>
      <c r="N49" s="22">
        <f>IF(OR(L49="",M49&lt;&gt;"Y"),"",L49)</f>
        <v/>
      </c>
      <c r="O49" s="20" t="n"/>
      <c r="P49" s="20" t="n"/>
      <c r="Q49" s="19" t="n"/>
      <c r="R49" s="27" t="n"/>
    </row>
    <row r="50" ht="20" customHeight="1">
      <c r="A50" s="25" t="n"/>
      <c r="B50" s="20" t="n"/>
      <c r="C50" s="19" t="n"/>
      <c r="D50" s="20" t="n"/>
      <c r="E50" s="31" t="n"/>
      <c r="F50" s="32">
        <f>IF(E50="","",IF(E50&lt;=10,1,IF(E50&lt;=30,2,IF(E50&lt;=50,3,IF(E50&lt;=70,4,5)))))</f>
        <v/>
      </c>
      <c r="G50" s="21" t="n"/>
      <c r="H50" s="31" t="n"/>
      <c r="I50" s="32">
        <f>IF(AND(G50="",H50=""),"",MAX(IF(N(G50)&lt;0.1,1,IF(G50&lt;0.3,2,IF(G50&lt;0.6,3,IF(G50&lt;1.2,4,5)))),IF(N(H50)&lt;1,1,IF(H50&lt;=2,2,IF(H50&lt;=4,3,IF(H50&lt;=8,4,5))))))</f>
        <v/>
      </c>
      <c r="J50" s="32">
        <f>IF(OR(F50="",I50=""),"",F50*I50)</f>
        <v/>
      </c>
      <c r="K50" s="24">
        <f>IF(J50="","",IF(J50&gt;=20,"Critical",IF(J50&gt;=13,"High",IF(J50&gt;=7,"Medium","Low"))))</f>
        <v/>
      </c>
      <c r="L50" s="22">
        <f>IF(OR(E50="",G50=""),"",E50/100*G50)</f>
        <v/>
      </c>
      <c r="M50" s="19" t="n"/>
      <c r="N50" s="22">
        <f>IF(OR(L50="",M50&lt;&gt;"Y"),"",L50)</f>
        <v/>
      </c>
      <c r="O50" s="20" t="n"/>
      <c r="P50" s="20" t="n"/>
      <c r="Q50" s="19" t="n"/>
      <c r="R50" s="27" t="n"/>
    </row>
    <row r="51" ht="20" customHeight="1">
      <c r="A51" s="25" t="n"/>
      <c r="B51" s="20" t="n"/>
      <c r="C51" s="19" t="n"/>
      <c r="D51" s="20" t="n"/>
      <c r="E51" s="31" t="n"/>
      <c r="F51" s="32">
        <f>IF(E51="","",IF(E51&lt;=10,1,IF(E51&lt;=30,2,IF(E51&lt;=50,3,IF(E51&lt;=70,4,5)))))</f>
        <v/>
      </c>
      <c r="G51" s="21" t="n"/>
      <c r="H51" s="31" t="n"/>
      <c r="I51" s="32">
        <f>IF(AND(G51="",H51=""),"",MAX(IF(N(G51)&lt;0.1,1,IF(G51&lt;0.3,2,IF(G51&lt;0.6,3,IF(G51&lt;1.2,4,5)))),IF(N(H51)&lt;1,1,IF(H51&lt;=2,2,IF(H51&lt;=4,3,IF(H51&lt;=8,4,5))))))</f>
        <v/>
      </c>
      <c r="J51" s="32">
        <f>IF(OR(F51="",I51=""),"",F51*I51)</f>
        <v/>
      </c>
      <c r="K51" s="24">
        <f>IF(J51="","",IF(J51&gt;=20,"Critical",IF(J51&gt;=13,"High",IF(J51&gt;=7,"Medium","Low"))))</f>
        <v/>
      </c>
      <c r="L51" s="22">
        <f>IF(OR(E51="",G51=""),"",E51/100*G51)</f>
        <v/>
      </c>
      <c r="M51" s="19" t="n"/>
      <c r="N51" s="22">
        <f>IF(OR(L51="",M51&lt;&gt;"Y"),"",L51)</f>
        <v/>
      </c>
      <c r="O51" s="20" t="n"/>
      <c r="P51" s="20" t="n"/>
      <c r="Q51" s="19" t="n"/>
      <c r="R51" s="27" t="n"/>
    </row>
    <row r="52" ht="20" customHeight="1">
      <c r="A52" s="25" t="n"/>
      <c r="B52" s="20" t="n"/>
      <c r="C52" s="19" t="n"/>
      <c r="D52" s="20" t="n"/>
      <c r="E52" s="31" t="n"/>
      <c r="F52" s="32">
        <f>IF(E52="","",IF(E52&lt;=10,1,IF(E52&lt;=30,2,IF(E52&lt;=50,3,IF(E52&lt;=70,4,5)))))</f>
        <v/>
      </c>
      <c r="G52" s="21" t="n"/>
      <c r="H52" s="31" t="n"/>
      <c r="I52" s="32">
        <f>IF(AND(G52="",H52=""),"",MAX(IF(N(G52)&lt;0.1,1,IF(G52&lt;0.3,2,IF(G52&lt;0.6,3,IF(G52&lt;1.2,4,5)))),IF(N(H52)&lt;1,1,IF(H52&lt;=2,2,IF(H52&lt;=4,3,IF(H52&lt;=8,4,5))))))</f>
        <v/>
      </c>
      <c r="J52" s="32">
        <f>IF(OR(F52="",I52=""),"",F52*I52)</f>
        <v/>
      </c>
      <c r="K52" s="24">
        <f>IF(J52="","",IF(J52&gt;=20,"Critical",IF(J52&gt;=13,"High",IF(J52&gt;=7,"Medium","Low"))))</f>
        <v/>
      </c>
      <c r="L52" s="22">
        <f>IF(OR(E52="",G52=""),"",E52/100*G52)</f>
        <v/>
      </c>
      <c r="M52" s="19" t="n"/>
      <c r="N52" s="22">
        <f>IF(OR(L52="",M52&lt;&gt;"Y"),"",L52)</f>
        <v/>
      </c>
      <c r="O52" s="20" t="n"/>
      <c r="P52" s="20" t="n"/>
      <c r="Q52" s="19" t="n"/>
      <c r="R52" s="27" t="n"/>
    </row>
    <row r="53" ht="20" customHeight="1">
      <c r="A53" s="25" t="n"/>
      <c r="B53" s="20" t="n"/>
      <c r="C53" s="19" t="n"/>
      <c r="D53" s="20" t="n"/>
      <c r="E53" s="31" t="n"/>
      <c r="F53" s="32">
        <f>IF(E53="","",IF(E53&lt;=10,1,IF(E53&lt;=30,2,IF(E53&lt;=50,3,IF(E53&lt;=70,4,5)))))</f>
        <v/>
      </c>
      <c r="G53" s="21" t="n"/>
      <c r="H53" s="31" t="n"/>
      <c r="I53" s="32">
        <f>IF(AND(G53="",H53=""),"",MAX(IF(N(G53)&lt;0.1,1,IF(G53&lt;0.3,2,IF(G53&lt;0.6,3,IF(G53&lt;1.2,4,5)))),IF(N(H53)&lt;1,1,IF(H53&lt;=2,2,IF(H53&lt;=4,3,IF(H53&lt;=8,4,5))))))</f>
        <v/>
      </c>
      <c r="J53" s="32">
        <f>IF(OR(F53="",I53=""),"",F53*I53)</f>
        <v/>
      </c>
      <c r="K53" s="24">
        <f>IF(J53="","",IF(J53&gt;=20,"Critical",IF(J53&gt;=13,"High",IF(J53&gt;=7,"Medium","Low"))))</f>
        <v/>
      </c>
      <c r="L53" s="22">
        <f>IF(OR(E53="",G53=""),"",E53/100*G53)</f>
        <v/>
      </c>
      <c r="M53" s="19" t="n"/>
      <c r="N53" s="22">
        <f>IF(OR(L53="",M53&lt;&gt;"Y"),"",L53)</f>
        <v/>
      </c>
      <c r="O53" s="20" t="n"/>
      <c r="P53" s="20" t="n"/>
      <c r="Q53" s="19" t="n"/>
      <c r="R53" s="27" t="n"/>
    </row>
  </sheetData>
  <mergeCells count="6">
    <mergeCell ref="E7:P7"/>
    <mergeCell ref="A3:R3"/>
    <mergeCell ref="E6:P6"/>
    <mergeCell ref="A2:R2"/>
    <mergeCell ref="E5:P5"/>
    <mergeCell ref="E8:P8"/>
  </mergeCells>
  <conditionalFormatting sqref="K14:K53">
    <cfRule type="expression" priority="1" dxfId="1">
      <formula>K14="Critical"</formula>
    </cfRule>
    <cfRule type="expression" priority="2" dxfId="2">
      <formula>K14="High"</formula>
    </cfRule>
    <cfRule type="expression" priority="3" dxfId="3">
      <formula>K14="Medium"</formula>
    </cfRule>
    <cfRule type="expression" priority="4" dxfId="4">
      <formula>K14="Low"</formula>
    </cfRule>
  </conditionalFormatting>
  <conditionalFormatting sqref="J14:J53">
    <cfRule type="expression" priority="5" dxfId="0">
      <formula>AND(J14&lt;&gt;"",J14&gt;=13)</formula>
    </cfRule>
  </conditionalFormatting>
  <dataValidations count="3">
    <dataValidation sqref="C14 C15 C16 C17 C18 C19 C20 C21 C22 C23 C24 C25 C26 C27 C28 C29 C30 C31 C32 C33 C34 C35 C36 C37 C38 C39 C40 C41 C42 C43 C44 C45 C46 C47 C48 C49 C50 C51 C52 C53" showDropDown="0" showInputMessage="0" showErrorMessage="0" allowBlank="1" type="list">
      <formula1>"Schedule,Commercial,Design,Owner,Quality,Procurement,Technical,Regulatory,Contract,Other"</formula1>
    </dataValidation>
    <dataValidation sqref="Q14 Q15 Q16 Q17 Q18 Q19 Q20 Q21 Q22 Q23 Q24 Q25 Q26 Q27 Q28 Q29 Q30 Q31 Q32 Q33 Q34 Q35 Q36 Q37 Q38 Q39 Q40 Q41 Q42 Q43 Q44 Q45 Q46 Q47 Q48 Q49 Q50 Q51 Q52 Q53" showDropDown="0" showInputMessage="0" showErrorMessage="0" allowBlank="1" type="list">
      <formula1>"Open,Watching,Occurred,Closed"</formula1>
    </dataValidation>
    <dataValidation sqref="M14 M15 M16 M17 M18 M19 M20 M21 M22 M23 M24 M25 M26 M27 M28 M29 M30 M31 M32 M33 M34 M35 M36 M37 M38 M39 M40 M41 M42 M43 M44 M45 M46 M47 M48 M49 M50 M51 M52 M53" showDropDown="0" showInputMessage="0" showErrorMessage="0" allowBlank="1" type="list">
      <formula1>"Y,N"</formula1>
    </dataValidation>
  </dataValidations>
  <pageMargins left="0.75" right="0.75" top="1" bottom="1" header="0.5" footer="0.5"/>
  <pageSetup orientation="landscape" paperSize="8" fitToHeight="0" fitToWidth="1"/>
  <drawing xmlns:r="http://schemas.openxmlformats.org/officeDocument/2006/relationships" r:id="rId1"/>
</worksheet>
</file>

<file path=xl/worksheets/sheet5.xml><?xml version="1.0" encoding="utf-8"?>
<worksheet xmlns="http://schemas.openxmlformats.org/spreadsheetml/2006/main">
  <sheetPr>
    <outlinePr summaryBelow="1" summaryRight="1"/>
    <pageSetUpPr fitToPage="1"/>
  </sheetPr>
  <dimension ref="A1:R56"/>
  <sheetViews>
    <sheetView workbookViewId="0">
      <pane xSplit="2" ySplit="13" topLeftCell="C14" activePane="bottomRight" state="frozen"/>
      <selection pane="topRight"/>
      <selection pane="bottomLeft"/>
      <selection pane="bottomRight" activeCell="A1" sqref="A1"/>
    </sheetView>
  </sheetViews>
  <sheetFormatPr baseColWidth="8" defaultRowHeight="15"/>
  <cols>
    <col width="8" customWidth="1" min="1" max="1"/>
    <col width="34" customWidth="1" min="2" max="2"/>
    <col width="13" customWidth="1" min="3" max="3"/>
    <col width="40" customWidth="1" min="4" max="4"/>
    <col width="10" customWidth="1" min="5" max="5"/>
    <col width="7" customWidth="1" min="6" max="6"/>
    <col width="11" customWidth="1" min="7" max="7"/>
    <col width="9" customWidth="1" min="8" max="8"/>
    <col width="7" customWidth="1" min="9" max="9"/>
    <col width="8" customWidth="1" min="10" max="10"/>
    <col width="10" customWidth="1" min="11" max="11"/>
    <col width="11" customWidth="1" min="12" max="12"/>
    <col width="11" customWidth="1" min="13" max="13"/>
    <col width="11" customWidth="1" min="14" max="14"/>
    <col width="20" customWidth="1" min="15" max="15"/>
    <col width="44" customWidth="1" min="16" max="16"/>
    <col width="11" customWidth="1" min="17" max="17"/>
    <col width="11" customWidth="1" min="18" max="18"/>
  </cols>
  <sheetData>
    <row r="1" ht="30" customHeight="1">
      <c r="R1" s="1" t="inlineStr">
        <is>
          <t>TPL-SPM-T12  |  project2-me.com</t>
        </is>
      </c>
    </row>
    <row r="2" ht="26" customHeight="1">
      <c r="A2" s="2" t="inlineStr">
        <is>
          <t>Owner Budget Tracker and Risk Register (T12): Risk Register</t>
        </is>
      </c>
      <c r="B2" s="3" t="n"/>
      <c r="C2" s="3" t="n"/>
      <c r="D2" s="3" t="n"/>
      <c r="E2" s="3" t="n"/>
      <c r="F2" s="3" t="n"/>
      <c r="G2" s="3" t="n"/>
      <c r="H2" s="3" t="n"/>
      <c r="I2" s="3" t="n"/>
      <c r="J2" s="3" t="n"/>
      <c r="K2" s="3" t="n"/>
      <c r="L2" s="3" t="n"/>
      <c r="M2" s="3" t="n"/>
      <c r="N2" s="3" t="n"/>
      <c r="O2" s="3" t="n"/>
      <c r="P2" s="3" t="n"/>
      <c r="Q2" s="3" t="n"/>
      <c r="R2" s="3" t="n"/>
    </row>
    <row r="3" ht="30" customHeight="1">
      <c r="A3" s="4" t="inlineStr">
        <is>
          <t>Example: YP-48 owner-side risks at month 15. Illustrative.</t>
        </is>
      </c>
    </row>
    <row r="5" ht="22" customHeight="1">
      <c r="B5" s="7" t="inlineStr">
        <is>
          <t>As at (date)</t>
        </is>
      </c>
      <c r="C5" s="8" t="n">
        <v>46846</v>
      </c>
      <c r="E5" s="28" t="inlineStr">
        <is>
          <t>Probability score: 1 = up to 10%, 2 = 11-30%, 3 = 31-50%, 4 = 51-70%, 5 = over 70%.</t>
        </is>
      </c>
    </row>
    <row r="6" ht="22" customHeight="1">
      <c r="B6" s="7" t="inlineStr">
        <is>
          <t>Risks not closed</t>
        </is>
      </c>
      <c r="C6" s="29">
        <f>COUNTA($A$14:$A$53)-COUNTIF($Q$14:$Q$53,"Closed")</f>
        <v/>
      </c>
      <c r="E6" s="28" t="inlineStr">
        <is>
          <t>Impact score, the higher of cost and time. Cost (index): 1 under 0.1, 2 from 0.1, 3 from 0.3, 4 from 0.6, 5 from 1.2. Time: 1 under 1 week, 2 up to 2 weeks, 3 up to 4 weeks, 4 up to 8 weeks, 5 over 8 weeks.</t>
        </is>
      </c>
    </row>
    <row r="7">
      <c r="B7" s="7" t="inlineStr">
        <is>
          <t>Review cycle</t>
        </is>
      </c>
      <c r="C7" s="30" t="inlineStr">
        <is>
          <t>Monthly, and after any major change</t>
        </is>
      </c>
      <c r="E7" s="28" t="inlineStr">
        <is>
          <t>Level: Low 1-6, Medium 7-12, High 13-19, Critical 20-25 (same bands as the site's Shipyard Risk Register Template).</t>
        </is>
      </c>
    </row>
    <row r="8" ht="22" customHeight="1">
      <c r="B8" s="7" t="inlineStr">
        <is>
          <t>High or Critical, not closed</t>
        </is>
      </c>
      <c r="C8" s="29">
        <f>COUNTIFS($K$14:$K$53,"High",$Q$14:$Q$53,"&lt;&gt;Closed")+COUNTIFS($K$14:$K$53,"Critical",$Q$14:$Q$53,"&lt;&gt;Closed")</f>
        <v/>
      </c>
      <c r="E8" s="28" t="inlineStr">
        <is>
          <t>Set your own scales before the first review and keep them for the whole project. Not financial or legal advice.</t>
        </is>
      </c>
    </row>
    <row r="9" ht="22" customHeight="1">
      <c r="B9" s="7" t="inlineStr">
        <is>
          <t>Expected value in contingency</t>
        </is>
      </c>
      <c r="C9" s="10">
        <f>SUMIFS($N$14:$N$53,$Q$14:$Q$53,"&lt;&gt;Closed")</f>
        <v/>
      </c>
    </row>
    <row r="10" ht="22" customHeight="1">
      <c r="B10" s="7" t="inlineStr">
        <is>
          <t>Expected value outside contingency (e.g. currency)</t>
        </is>
      </c>
      <c r="C10" s="10">
        <f>SUMIFS($L$14:$L$53,$M$14:$M$53,"N",$Q$14:$Q$53,"&lt;&gt;Closed")</f>
        <v/>
      </c>
    </row>
    <row r="11" ht="22" customHeight="1">
      <c r="B11" s="7" t="inlineStr">
        <is>
          <t>Largest single cost impact</t>
        </is>
      </c>
      <c r="C11" s="10">
        <f>MAX($G$14:$G$53)</f>
        <v/>
      </c>
    </row>
    <row r="13" ht="58" customHeight="1">
      <c r="A13" s="18" t="inlineStr">
        <is>
          <t>Risk ID</t>
        </is>
      </c>
      <c r="B13" s="18" t="inlineStr">
        <is>
          <t>Risk</t>
        </is>
      </c>
      <c r="C13" s="18" t="inlineStr">
        <is>
          <t>Category</t>
        </is>
      </c>
      <c r="D13" s="18" t="inlineStr">
        <is>
          <t>Cause / trigger</t>
        </is>
      </c>
      <c r="E13" s="18" t="inlineStr">
        <is>
          <t>Probability %</t>
        </is>
      </c>
      <c r="F13" s="18" t="inlineStr">
        <is>
          <t>P (1-5)</t>
        </is>
      </c>
      <c r="G13" s="18" t="inlineStr">
        <is>
          <t>Cost impact if it occurs (index)</t>
        </is>
      </c>
      <c r="H13" s="18" t="inlineStr">
        <is>
          <t>Time impact (weeks)</t>
        </is>
      </c>
      <c r="I13" s="18" t="inlineStr">
        <is>
          <t>I (1-5)</t>
        </is>
      </c>
      <c r="J13" s="18" t="inlineStr">
        <is>
          <t>Score P x I</t>
        </is>
      </c>
      <c r="K13" s="18" t="inlineStr">
        <is>
          <t>Level</t>
        </is>
      </c>
      <c r="L13" s="18" t="inlineStr">
        <is>
          <t>Expected value (P% x cost)</t>
        </is>
      </c>
      <c r="M13" s="18" t="inlineStr">
        <is>
          <t>Covered by contingency? (Y/N)</t>
        </is>
      </c>
      <c r="N13" s="18" t="inlineStr">
        <is>
          <t>Expected value in contingency</t>
        </is>
      </c>
      <c r="O13" s="18" t="inlineStr">
        <is>
          <t>Risk owner (a person)</t>
        </is>
      </c>
      <c r="P13" s="18" t="inlineStr">
        <is>
          <t>Response</t>
        </is>
      </c>
      <c r="Q13" s="18" t="inlineStr">
        <is>
          <t>Status</t>
        </is>
      </c>
      <c r="R13" s="18" t="inlineStr">
        <is>
          <t>Last reviewed</t>
        </is>
      </c>
    </row>
    <row r="14" ht="58" customHeight="1">
      <c r="A14" s="25" t="inlineStr">
        <is>
          <t>R-01</t>
        </is>
      </c>
      <c r="B14" s="20" t="inlineStr">
        <is>
          <t>Superstructure behind plan moves launch and delivery</t>
        </is>
      </c>
      <c r="C14" s="19" t="inlineStr">
        <is>
          <t>Schedule</t>
        </is>
      </c>
      <c r="D14" s="20" t="inlineStr">
        <is>
          <t>Trigger: hull and superstructure joining forecast later than month 16, or second-shift output below plan for 3 weeks</t>
        </is>
      </c>
      <c r="E14" s="31" t="n">
        <v>55</v>
      </c>
      <c r="F14" s="32">
        <f>IF(E14="","",IF(E14&lt;=10,1,IF(E14&lt;=30,2,IF(E14&lt;=50,3,IF(E14&lt;=70,4,5)))))</f>
        <v/>
      </c>
      <c r="G14" s="21" t="n">
        <v>1</v>
      </c>
      <c r="H14" s="31" t="n">
        <v>6</v>
      </c>
      <c r="I14" s="32">
        <f>IF(AND(G14="",H14=""),"",MAX(IF(N(G14)&lt;0.1,1,IF(G14&lt;0.3,2,IF(G14&lt;0.6,3,IF(G14&lt;1.2,4,5)))),IF(N(H14)&lt;1,1,IF(H14&lt;=2,2,IF(H14&lt;=4,3,IF(H14&lt;=8,4,5))))))</f>
        <v/>
      </c>
      <c r="J14" s="32">
        <f>IF(OR(F14="",I14=""),"",F14*I14)</f>
        <v/>
      </c>
      <c r="K14" s="24">
        <f>IF(J14="","",IF(J14&gt;=20,"Critical",IF(J14&gt;=13,"High",IF(J14&gt;=7,"Medium","Low"))))</f>
        <v/>
      </c>
      <c r="L14" s="22">
        <f>IF(OR(E14="",G14=""),"",E14/100*G14)</f>
        <v/>
      </c>
      <c r="M14" s="19" t="inlineStr">
        <is>
          <t>Y</t>
        </is>
      </c>
      <c r="N14" s="22">
        <f>IF(OR(L14="",M14&lt;&gt;"Y"),"",L14)</f>
        <v/>
      </c>
      <c r="O14" s="20" t="inlineStr">
        <is>
          <t>Owner's representative</t>
        </is>
      </c>
      <c r="P14" s="20" t="inlineStr">
        <is>
          <t>Weekly critical path review with the Yard; crew hiring and delivery costs tied to the forecast date, not the baseline</t>
        </is>
      </c>
      <c r="Q14" s="19" t="inlineStr">
        <is>
          <t>Open</t>
        </is>
      </c>
      <c r="R14" s="27" t="n">
        <v>46846</v>
      </c>
    </row>
    <row r="15" ht="58" customHeight="1">
      <c r="A15" s="25" t="inlineStr">
        <is>
          <t>R-03</t>
        </is>
      </c>
      <c r="B15" s="20" t="inlineStr">
        <is>
          <t>Contract currency strengthens against the Owner's funding currency</t>
        </is>
      </c>
      <c r="C15" s="19" t="inlineStr">
        <is>
          <t>Commercial</t>
        </is>
      </c>
      <c r="D15" s="20" t="inlineStr">
        <is>
          <t>Trigger: rate moves 2% or more against the budget rate; each milestone within 3 months</t>
        </is>
      </c>
      <c r="E15" s="31" t="n">
        <v>40</v>
      </c>
      <c r="F15" s="32">
        <f>IF(E15="","",IF(E15&lt;=10,1,IF(E15&lt;=30,2,IF(E15&lt;=50,3,IF(E15&lt;=70,4,5)))))</f>
        <v/>
      </c>
      <c r="G15" s="21" t="n">
        <v>3.05</v>
      </c>
      <c r="H15" s="31" t="n">
        <v>0</v>
      </c>
      <c r="I15" s="32">
        <f>IF(AND(G15="",H15=""),"",MAX(IF(N(G15)&lt;0.1,1,IF(G15&lt;0.3,2,IF(G15&lt;0.6,3,IF(G15&lt;1.2,4,5)))),IF(N(H15)&lt;1,1,IF(H15&lt;=2,2,IF(H15&lt;=4,3,IF(H15&lt;=8,4,5))))))</f>
        <v/>
      </c>
      <c r="J15" s="32">
        <f>IF(OR(F15="",I15=""),"",F15*I15)</f>
        <v/>
      </c>
      <c r="K15" s="24">
        <f>IF(J15="","",IF(J15&gt;=20,"Critical",IF(J15&gt;=13,"High",IF(J15&gt;=7,"Medium","Low"))))</f>
        <v/>
      </c>
      <c r="L15" s="22">
        <f>IF(OR(E15="",G15=""),"",E15/100*G15)</f>
        <v/>
      </c>
      <c r="M15" s="19" t="inlineStr">
        <is>
          <t>N</t>
        </is>
      </c>
      <c r="N15" s="22">
        <f>IF(OR(L15="",M15&lt;&gt;"Y"),"",L15)</f>
        <v/>
      </c>
      <c r="O15" s="20" t="inlineStr">
        <is>
          <t>Owner's finance office</t>
        </is>
      </c>
      <c r="P15" s="20" t="inlineStr">
        <is>
          <t>Hedging decision for milestones 4 to 7 put to the Owner this month; outside contingency</t>
        </is>
      </c>
      <c r="Q15" s="19" t="inlineStr">
        <is>
          <t>Open</t>
        </is>
      </c>
      <c r="R15" s="27" t="n">
        <v>46846</v>
      </c>
    </row>
    <row r="16" ht="58" customHeight="1">
      <c r="A16" s="25" t="inlineStr">
        <is>
          <t>R-05</t>
        </is>
      </c>
      <c r="B16" s="20" t="inlineStr">
        <is>
          <t>GT margin used up before the design is complete</t>
        </is>
      </c>
      <c r="C16" s="19" t="inlineStr">
        <is>
          <t>Design</t>
        </is>
      </c>
      <c r="D16" s="20" t="inlineStr">
        <is>
          <t>Trigger: T7 margin below 2.0 GT (now 2.7)</t>
        </is>
      </c>
      <c r="E16" s="31" t="n">
        <v>15</v>
      </c>
      <c r="F16" s="32">
        <f>IF(E16="","",IF(E16&lt;=10,1,IF(E16&lt;=30,2,IF(E16&lt;=50,3,IF(E16&lt;=70,4,5)))))</f>
        <v/>
      </c>
      <c r="G16" s="21" t="n">
        <v>1.5</v>
      </c>
      <c r="H16" s="31" t="n">
        <v>6</v>
      </c>
      <c r="I16" s="32">
        <f>IF(AND(G16="",H16=""),"",MAX(IF(N(G16)&lt;0.1,1,IF(G16&lt;0.3,2,IF(G16&lt;0.6,3,IF(G16&lt;1.2,4,5)))),IF(N(H16)&lt;1,1,IF(H16&lt;=2,2,IF(H16&lt;=4,3,IF(H16&lt;=8,4,5))))))</f>
        <v/>
      </c>
      <c r="J16" s="32">
        <f>IF(OR(F16="",I16=""),"",F16*I16)</f>
        <v/>
      </c>
      <c r="K16" s="24">
        <f>IF(J16="","",IF(J16&gt;=20,"Critical",IF(J16&gt;=13,"High",IF(J16&gt;=7,"Medium","Low"))))</f>
        <v/>
      </c>
      <c r="L16" s="22">
        <f>IF(OR(E16="",G16=""),"",E16/100*G16)</f>
        <v/>
      </c>
      <c r="M16" s="19" t="inlineStr">
        <is>
          <t>Y</t>
        </is>
      </c>
      <c r="N16" s="22">
        <f>IF(OR(L16="",M16&lt;&gt;"Y"),"",L16)</f>
        <v/>
      </c>
      <c r="O16" s="20" t="inlineStr">
        <is>
          <t>Owner's representative (naval architect reports)</t>
        </is>
      </c>
      <c r="P16" s="20" t="inlineStr">
        <is>
          <t>Every change screened for GT; no enclosed volume added after month 15 without an offset</t>
        </is>
      </c>
      <c r="Q16" s="19" t="inlineStr">
        <is>
          <t>Open</t>
        </is>
      </c>
      <c r="R16" s="27" t="n">
        <v>46846</v>
      </c>
    </row>
    <row r="17" ht="58" customHeight="1">
      <c r="A17" s="25" t="inlineStr">
        <is>
          <t>R-02</t>
        </is>
      </c>
      <c r="B17" s="20" t="inlineStr">
        <is>
          <t>Owner decisions late (stone samples, AV/IT specification)</t>
        </is>
      </c>
      <c r="C17" s="19" t="inlineStr">
        <is>
          <t>Owner</t>
        </is>
      </c>
      <c r="D17" s="20" t="inlineStr">
        <is>
          <t>Trigger: a decision passes its needed-by date in the decision log</t>
        </is>
      </c>
      <c r="E17" s="31" t="n">
        <v>50</v>
      </c>
      <c r="F17" s="32">
        <f>IF(E17="","",IF(E17&lt;=10,1,IF(E17&lt;=30,2,IF(E17&lt;=50,3,IF(E17&lt;=70,4,5)))))</f>
        <v/>
      </c>
      <c r="G17" s="21" t="n">
        <v>0.4</v>
      </c>
      <c r="H17" s="31" t="n">
        <v>3</v>
      </c>
      <c r="I17" s="32">
        <f>IF(AND(G17="",H17=""),"",MAX(IF(N(G17)&lt;0.1,1,IF(G17&lt;0.3,2,IF(G17&lt;0.6,3,IF(G17&lt;1.2,4,5)))),IF(N(H17)&lt;1,1,IF(H17&lt;=2,2,IF(H17&lt;=4,3,IF(H17&lt;=8,4,5))))))</f>
        <v/>
      </c>
      <c r="J17" s="32">
        <f>IF(OR(F17="",I17=""),"",F17*I17)</f>
        <v/>
      </c>
      <c r="K17" s="24">
        <f>IF(J17="","",IF(J17&gt;=20,"Critical",IF(J17&gt;=13,"High",IF(J17&gt;=7,"Medium","Low"))))</f>
        <v/>
      </c>
      <c r="L17" s="22">
        <f>IF(OR(E17="",G17=""),"",E17/100*G17)</f>
        <v/>
      </c>
      <c r="M17" s="19" t="inlineStr">
        <is>
          <t>Y</t>
        </is>
      </c>
      <c r="N17" s="22">
        <f>IF(OR(L17="",M17&lt;&gt;"Y"),"",L17)</f>
        <v/>
      </c>
      <c r="O17" s="20" t="inlineStr">
        <is>
          <t>Owner's representative</t>
        </is>
      </c>
      <c r="P17" s="20" t="inlineStr">
        <is>
          <t>Decision papers with needed-by dates in each weekly report; captain on site (CD-01)</t>
        </is>
      </c>
      <c r="Q17" s="19" t="inlineStr">
        <is>
          <t>Open</t>
        </is>
      </c>
      <c r="R17" s="27" t="n">
        <v>46846</v>
      </c>
    </row>
    <row r="18" ht="58" customHeight="1">
      <c r="A18" s="25" t="inlineStr">
        <is>
          <t>R-06</t>
        </is>
      </c>
      <c r="B18" s="20" t="inlineStr">
        <is>
          <t>Paint acceptance dispute delays delivery</t>
        </is>
      </c>
      <c r="C18" s="19" t="inlineStr">
        <is>
          <t>Quality</t>
        </is>
      </c>
      <c r="D18" s="20" t="inlineStr">
        <is>
          <t>Trigger: paint hold point failed, or reference panel not signed by month 20</t>
        </is>
      </c>
      <c r="E18" s="31" t="n">
        <v>35</v>
      </c>
      <c r="F18" s="32">
        <f>IF(E18="","",IF(E18&lt;=10,1,IF(E18&lt;=30,2,IF(E18&lt;=50,3,IF(E18&lt;=70,4,5)))))</f>
        <v/>
      </c>
      <c r="G18" s="21" t="n">
        <v>0.4</v>
      </c>
      <c r="H18" s="31" t="n">
        <v>3</v>
      </c>
      <c r="I18" s="32">
        <f>IF(AND(G18="",H18=""),"",MAX(IF(N(G18)&lt;0.1,1,IF(G18&lt;0.3,2,IF(G18&lt;0.6,3,IF(G18&lt;1.2,4,5)))),IF(N(H18)&lt;1,1,IF(H18&lt;=2,2,IF(H18&lt;=4,3,IF(H18&lt;=8,4,5))))))</f>
        <v/>
      </c>
      <c r="J18" s="32">
        <f>IF(OR(F18="",I18=""),"",F18*I18)</f>
        <v/>
      </c>
      <c r="K18" s="24">
        <f>IF(J18="","",IF(J18&gt;=20,"Critical",IF(J18&gt;=13,"High",IF(J18&gt;=7,"Medium","Low"))))</f>
        <v/>
      </c>
      <c r="L18" s="22">
        <f>IF(OR(E18="",G18=""),"",E18/100*G18)</f>
        <v/>
      </c>
      <c r="M18" s="19" t="inlineStr">
        <is>
          <t>Y</t>
        </is>
      </c>
      <c r="N18" s="22">
        <f>IF(OR(L18="",M18&lt;&gt;"Y"),"",L18)</f>
        <v/>
      </c>
      <c r="O18" s="20" t="inlineStr">
        <is>
          <t>Owner's representative</t>
        </is>
      </c>
      <c r="P18" s="20" t="inlineStr">
        <is>
          <t>Reference panel and measurement method agreed before fairing; independent paint inspector</t>
        </is>
      </c>
      <c r="Q18" s="19" t="inlineStr">
        <is>
          <t>Open</t>
        </is>
      </c>
      <c r="R18" s="27" t="n">
        <v>46846</v>
      </c>
    </row>
    <row r="19" ht="58" customHeight="1">
      <c r="A19" s="25" t="inlineStr">
        <is>
          <t>R-04</t>
        </is>
      </c>
      <c r="B19" s="20" t="inlineStr">
        <is>
          <t>Owner-side certification not ready at delivery</t>
        </is>
      </c>
      <c r="C19" s="19" t="inlineStr">
        <is>
          <t>Regulatory</t>
        </is>
      </c>
      <c r="D19" s="20" t="inlineStr">
        <is>
          <t>Trigger: registration, manning or crew certificates not planned by month 24</t>
        </is>
      </c>
      <c r="E19" s="31" t="n">
        <v>20</v>
      </c>
      <c r="F19" s="32">
        <f>IF(E19="","",IF(E19&lt;=10,1,IF(E19&lt;=30,2,IF(E19&lt;=50,3,IF(E19&lt;=70,4,5)))))</f>
        <v/>
      </c>
      <c r="G19" s="21" t="n">
        <v>0.3</v>
      </c>
      <c r="H19" s="31" t="n">
        <v>6</v>
      </c>
      <c r="I19" s="32">
        <f>IF(AND(G19="",H19=""),"",MAX(IF(N(G19)&lt;0.1,1,IF(G19&lt;0.3,2,IF(G19&lt;0.6,3,IF(G19&lt;1.2,4,5)))),IF(N(H19)&lt;1,1,IF(H19&lt;=2,2,IF(H19&lt;=4,3,IF(H19&lt;=8,4,5))))))</f>
        <v/>
      </c>
      <c r="J19" s="32">
        <f>IF(OR(F19="",I19=""),"",F19*I19)</f>
        <v/>
      </c>
      <c r="K19" s="24">
        <f>IF(J19="","",IF(J19&gt;=20,"Critical",IF(J19&gt;=13,"High",IF(J19&gt;=7,"Medium","Low"))))</f>
        <v/>
      </c>
      <c r="L19" s="22">
        <f>IF(OR(E19="",G19=""),"",E19/100*G19)</f>
        <v/>
      </c>
      <c r="M19" s="19" t="inlineStr">
        <is>
          <t>Y</t>
        </is>
      </c>
      <c r="N19" s="22">
        <f>IF(OR(L19="",M19&lt;&gt;"Y"),"",L19)</f>
        <v/>
      </c>
      <c r="O19" s="20" t="inlineStr">
        <is>
          <t>Build captain</t>
        </is>
      </c>
      <c r="P19" s="20" t="inlineStr">
        <is>
          <t>Owner-side certification plan with dates in the master schedule; flag contacted early</t>
        </is>
      </c>
      <c r="Q19" s="19" t="inlineStr">
        <is>
          <t>Open</t>
        </is>
      </c>
      <c r="R19" s="27" t="n">
        <v>46846</v>
      </c>
    </row>
    <row r="20" ht="58" customHeight="1">
      <c r="A20" s="25" t="inlineStr">
        <is>
          <t>R-07</t>
        </is>
      </c>
      <c r="B20" s="20" t="inlineStr">
        <is>
          <t>Owner-furnished tender late or does not fit the garage</t>
        </is>
      </c>
      <c r="C20" s="19" t="inlineStr">
        <is>
          <t>Procurement</t>
        </is>
      </c>
      <c r="D20" s="20" t="inlineStr">
        <is>
          <t>Trigger: tender builder misses its factory test date; garage interface drawing not approved by month 16</t>
        </is>
      </c>
      <c r="E20" s="31" t="n">
        <v>20</v>
      </c>
      <c r="F20" s="32">
        <f>IF(E20="","",IF(E20&lt;=10,1,IF(E20&lt;=30,2,IF(E20&lt;=50,3,IF(E20&lt;=70,4,5)))))</f>
        <v/>
      </c>
      <c r="G20" s="21" t="n">
        <v>0.4</v>
      </c>
      <c r="H20" s="31" t="n">
        <v>6</v>
      </c>
      <c r="I20" s="32">
        <f>IF(AND(G20="",H20=""),"",MAX(IF(N(G20)&lt;0.1,1,IF(G20&lt;0.3,2,IF(G20&lt;0.6,3,IF(G20&lt;1.2,4,5)))),IF(N(H20)&lt;1,1,IF(H20&lt;=2,2,IF(H20&lt;=4,3,IF(H20&lt;=8,4,5))))))</f>
        <v/>
      </c>
      <c r="J20" s="32">
        <f>IF(OR(F20="",I20=""),"",F20*I20)</f>
        <v/>
      </c>
      <c r="K20" s="24">
        <f>IF(J20="","",IF(J20&gt;=20,"Critical",IF(J20&gt;=13,"High",IF(J20&gt;=7,"Medium","Low"))))</f>
        <v/>
      </c>
      <c r="L20" s="22">
        <f>IF(OR(E20="",G20=""),"",E20/100*G20)</f>
        <v/>
      </c>
      <c r="M20" s="19" t="inlineStr">
        <is>
          <t>Y</t>
        </is>
      </c>
      <c r="N20" s="22">
        <f>IF(OR(L20="",M20&lt;&gt;"Y"),"",L20)</f>
        <v/>
      </c>
      <c r="O20" s="20" t="inlineStr">
        <is>
          <t>Build captain</t>
        </is>
      </c>
      <c r="P20" s="20" t="inlineStr">
        <is>
          <t>Interface drawing approved by the Yard and the tender builder; delivery date in the owner-supply annex</t>
        </is>
      </c>
      <c r="Q20" s="19" t="inlineStr">
        <is>
          <t>Open</t>
        </is>
      </c>
      <c r="R20" s="27" t="n">
        <v>46846</v>
      </c>
    </row>
    <row r="21" ht="58" customHeight="1">
      <c r="A21" s="25" t="inlineStr">
        <is>
          <t>R-08</t>
        </is>
      </c>
      <c r="B21" s="20" t="inlineStr">
        <is>
          <t>Noise and vibration limits missed at sea trials</t>
        </is>
      </c>
      <c r="C21" s="19" t="inlineStr">
        <is>
          <t>Technical</t>
        </is>
      </c>
      <c r="D21" s="20" t="inlineStr">
        <is>
          <t>Trigger: Yard's prediction report shows less than the agreed margin in any named space</t>
        </is>
      </c>
      <c r="E21" s="31" t="n">
        <v>20</v>
      </c>
      <c r="F21" s="32">
        <f>IF(E21="","",IF(E21&lt;=10,1,IF(E21&lt;=30,2,IF(E21&lt;=50,3,IF(E21&lt;=70,4,5)))))</f>
        <v/>
      </c>
      <c r="G21" s="21" t="n">
        <v>0.3</v>
      </c>
      <c r="H21" s="31" t="n">
        <v>6</v>
      </c>
      <c r="I21" s="32">
        <f>IF(AND(G21="",H21=""),"",MAX(IF(N(G21)&lt;0.1,1,IF(G21&lt;0.3,2,IF(G21&lt;0.6,3,IF(G21&lt;1.2,4,5)))),IF(N(H21)&lt;1,1,IF(H21&lt;=2,2,IF(H21&lt;=4,3,IF(H21&lt;=8,4,5))))))</f>
        <v/>
      </c>
      <c r="J21" s="32">
        <f>IF(OR(F21="",I21=""),"",F21*I21)</f>
        <v/>
      </c>
      <c r="K21" s="24">
        <f>IF(J21="","",IF(J21&gt;=20,"Critical",IF(J21&gt;=13,"High",IF(J21&gt;=7,"Medium","Low"))))</f>
        <v/>
      </c>
      <c r="L21" s="22">
        <f>IF(OR(E21="",G21=""),"",E21/100*G21)</f>
        <v/>
      </c>
      <c r="M21" s="19" t="inlineStr">
        <is>
          <t>Y</t>
        </is>
      </c>
      <c r="N21" s="22">
        <f>IF(OR(L21="",M21&lt;&gt;"Y"),"",L21)</f>
        <v/>
      </c>
      <c r="O21" s="20" t="inlineStr">
        <is>
          <t>Owner's representative</t>
        </is>
      </c>
      <c r="P21" s="20" t="inlineStr">
        <is>
          <t>Independent N&amp;V consultant reviews predictions and mounts before installation</t>
        </is>
      </c>
      <c r="Q21" s="19" t="inlineStr">
        <is>
          <t>Open</t>
        </is>
      </c>
      <c r="R21" s="27" t="n">
        <v>46846</v>
      </c>
    </row>
    <row r="22" ht="58" customHeight="1">
      <c r="A22" s="25" t="inlineStr">
        <is>
          <t>R-09</t>
        </is>
      </c>
      <c r="B22" s="20" t="inlineStr">
        <is>
          <t>AV/IT allowance overrun grows further</t>
        </is>
      </c>
      <c r="C22" s="19" t="inlineStr">
        <is>
          <t>Commercial</t>
        </is>
      </c>
      <c r="D22" s="20" t="inlineStr">
        <is>
          <t>Trigger: final AV/IT specification priced above the Yard's budget quote</t>
        </is>
      </c>
      <c r="E22" s="31" t="n">
        <v>40</v>
      </c>
      <c r="F22" s="32">
        <f>IF(E22="","",IF(E22&lt;=10,1,IF(E22&lt;=30,2,IF(E22&lt;=50,3,IF(E22&lt;=70,4,5)))))</f>
        <v/>
      </c>
      <c r="G22" s="21" t="n">
        <v>0.25</v>
      </c>
      <c r="H22" s="31" t="n">
        <v>0</v>
      </c>
      <c r="I22" s="32">
        <f>IF(AND(G22="",H22=""),"",MAX(IF(N(G22)&lt;0.1,1,IF(G22&lt;0.3,2,IF(G22&lt;0.6,3,IF(G22&lt;1.2,4,5)))),IF(N(H22)&lt;1,1,IF(H22&lt;=2,2,IF(H22&lt;=4,3,IF(H22&lt;=8,4,5))))))</f>
        <v/>
      </c>
      <c r="J22" s="32">
        <f>IF(OR(F22="",I22=""),"",F22*I22)</f>
        <v/>
      </c>
      <c r="K22" s="24">
        <f>IF(J22="","",IF(J22&gt;=20,"Critical",IF(J22&gt;=13,"High",IF(J22&gt;=7,"Medium","Low"))))</f>
        <v/>
      </c>
      <c r="L22" s="22">
        <f>IF(OR(E22="",G22=""),"",E22/100*G22)</f>
        <v/>
      </c>
      <c r="M22" s="19" t="inlineStr">
        <is>
          <t>Y</t>
        </is>
      </c>
      <c r="N22" s="22">
        <f>IF(OR(L22="",M22&lt;&gt;"Y"),"",L22)</f>
        <v/>
      </c>
      <c r="O22" s="20" t="inlineStr">
        <is>
          <t>Owner's representative</t>
        </is>
      </c>
      <c r="P22" s="20" t="inlineStr">
        <is>
          <t>Specification priced in two options before the Owner signs it off</t>
        </is>
      </c>
      <c r="Q22" s="19" t="inlineStr">
        <is>
          <t>Open</t>
        </is>
      </c>
      <c r="R22" s="27" t="n">
        <v>46846</v>
      </c>
    </row>
    <row r="23" ht="58" customHeight="1">
      <c r="A23" s="25" t="inlineStr">
        <is>
          <t>R-10</t>
        </is>
      </c>
      <c r="B23" s="20" t="inlineStr">
        <is>
          <t>Refund guarantee or insurance expires before the forecast delivery</t>
        </is>
      </c>
      <c r="C23" s="19" t="inlineStr">
        <is>
          <t>Contract</t>
        </is>
      </c>
      <c r="D23" s="20" t="inlineStr">
        <is>
          <t>Trigger: forecast delivery within 3 months of the guarantee expiry date</t>
        </is>
      </c>
      <c r="E23" s="31" t="n">
        <v>20</v>
      </c>
      <c r="F23" s="32">
        <f>IF(E23="","",IF(E23&lt;=10,1,IF(E23&lt;=30,2,IF(E23&lt;=50,3,IF(E23&lt;=70,4,5)))))</f>
        <v/>
      </c>
      <c r="G23" s="21" t="n">
        <v>0.15</v>
      </c>
      <c r="H23" s="31" t="n">
        <v>0</v>
      </c>
      <c r="I23" s="32">
        <f>IF(AND(G23="",H23=""),"",MAX(IF(N(G23)&lt;0.1,1,IF(G23&lt;0.3,2,IF(G23&lt;0.6,3,IF(G23&lt;1.2,4,5)))),IF(N(H23)&lt;1,1,IF(H23&lt;=2,2,IF(H23&lt;=4,3,IF(H23&lt;=8,4,5))))))</f>
        <v/>
      </c>
      <c r="J23" s="32">
        <f>IF(OR(F23="",I23=""),"",F23*I23)</f>
        <v/>
      </c>
      <c r="K23" s="24">
        <f>IF(J23="","",IF(J23&gt;=20,"Critical",IF(J23&gt;=13,"High",IF(J23&gt;=7,"Medium","Low"))))</f>
        <v/>
      </c>
      <c r="L23" s="22">
        <f>IF(OR(E23="",G23=""),"",E23/100*G23)</f>
        <v/>
      </c>
      <c r="M23" s="19" t="inlineStr">
        <is>
          <t>Y</t>
        </is>
      </c>
      <c r="N23" s="22">
        <f>IF(OR(L23="",M23&lt;&gt;"Y"),"",L23)</f>
        <v/>
      </c>
      <c r="O23" s="20" t="inlineStr">
        <is>
          <t>Project manager with counsel</t>
        </is>
      </c>
      <c r="P23" s="20" t="inlineStr">
        <is>
          <t>Extension requested as soon as the trigger is hit; contract calendar reminder</t>
        </is>
      </c>
      <c r="Q23" s="19" t="inlineStr">
        <is>
          <t>Open</t>
        </is>
      </c>
      <c r="R23" s="27" t="n">
        <v>46846</v>
      </c>
    </row>
    <row r="24" ht="20" customHeight="1">
      <c r="A24" s="25" t="n"/>
      <c r="B24" s="20" t="n"/>
      <c r="C24" s="19" t="n"/>
      <c r="D24" s="20" t="n"/>
      <c r="E24" s="31" t="n"/>
      <c r="F24" s="32">
        <f>IF(E24="","",IF(E24&lt;=10,1,IF(E24&lt;=30,2,IF(E24&lt;=50,3,IF(E24&lt;=70,4,5)))))</f>
        <v/>
      </c>
      <c r="G24" s="21" t="n"/>
      <c r="H24" s="31" t="n"/>
      <c r="I24" s="32">
        <f>IF(AND(G24="",H24=""),"",MAX(IF(N(G24)&lt;0.1,1,IF(G24&lt;0.3,2,IF(G24&lt;0.6,3,IF(G24&lt;1.2,4,5)))),IF(N(H24)&lt;1,1,IF(H24&lt;=2,2,IF(H24&lt;=4,3,IF(H24&lt;=8,4,5))))))</f>
        <v/>
      </c>
      <c r="J24" s="32">
        <f>IF(OR(F24="",I24=""),"",F24*I24)</f>
        <v/>
      </c>
      <c r="K24" s="24">
        <f>IF(J24="","",IF(J24&gt;=20,"Critical",IF(J24&gt;=13,"High",IF(J24&gt;=7,"Medium","Low"))))</f>
        <v/>
      </c>
      <c r="L24" s="22">
        <f>IF(OR(E24="",G24=""),"",E24/100*G24)</f>
        <v/>
      </c>
      <c r="M24" s="19" t="n"/>
      <c r="N24" s="22">
        <f>IF(OR(L24="",M24&lt;&gt;"Y"),"",L24)</f>
        <v/>
      </c>
      <c r="O24" s="20" t="n"/>
      <c r="P24" s="20" t="n"/>
      <c r="Q24" s="19" t="n"/>
      <c r="R24" s="27" t="n"/>
    </row>
    <row r="25" ht="20" customHeight="1">
      <c r="A25" s="25" t="n"/>
      <c r="B25" s="20" t="n"/>
      <c r="C25" s="19" t="n"/>
      <c r="D25" s="20" t="n"/>
      <c r="E25" s="31" t="n"/>
      <c r="F25" s="32">
        <f>IF(E25="","",IF(E25&lt;=10,1,IF(E25&lt;=30,2,IF(E25&lt;=50,3,IF(E25&lt;=70,4,5)))))</f>
        <v/>
      </c>
      <c r="G25" s="21" t="n"/>
      <c r="H25" s="31" t="n"/>
      <c r="I25" s="32">
        <f>IF(AND(G25="",H25=""),"",MAX(IF(N(G25)&lt;0.1,1,IF(G25&lt;0.3,2,IF(G25&lt;0.6,3,IF(G25&lt;1.2,4,5)))),IF(N(H25)&lt;1,1,IF(H25&lt;=2,2,IF(H25&lt;=4,3,IF(H25&lt;=8,4,5))))))</f>
        <v/>
      </c>
      <c r="J25" s="32">
        <f>IF(OR(F25="",I25=""),"",F25*I25)</f>
        <v/>
      </c>
      <c r="K25" s="24">
        <f>IF(J25="","",IF(J25&gt;=20,"Critical",IF(J25&gt;=13,"High",IF(J25&gt;=7,"Medium","Low"))))</f>
        <v/>
      </c>
      <c r="L25" s="22">
        <f>IF(OR(E25="",G25=""),"",E25/100*G25)</f>
        <v/>
      </c>
      <c r="M25" s="19" t="n"/>
      <c r="N25" s="22">
        <f>IF(OR(L25="",M25&lt;&gt;"Y"),"",L25)</f>
        <v/>
      </c>
      <c r="O25" s="20" t="n"/>
      <c r="P25" s="20" t="n"/>
      <c r="Q25" s="19" t="n"/>
      <c r="R25" s="27" t="n"/>
    </row>
    <row r="26" ht="20" customHeight="1">
      <c r="A26" s="25" t="n"/>
      <c r="B26" s="20" t="n"/>
      <c r="C26" s="19" t="n"/>
      <c r="D26" s="20" t="n"/>
      <c r="E26" s="31" t="n"/>
      <c r="F26" s="32">
        <f>IF(E26="","",IF(E26&lt;=10,1,IF(E26&lt;=30,2,IF(E26&lt;=50,3,IF(E26&lt;=70,4,5)))))</f>
        <v/>
      </c>
      <c r="G26" s="21" t="n"/>
      <c r="H26" s="31" t="n"/>
      <c r="I26" s="32">
        <f>IF(AND(G26="",H26=""),"",MAX(IF(N(G26)&lt;0.1,1,IF(G26&lt;0.3,2,IF(G26&lt;0.6,3,IF(G26&lt;1.2,4,5)))),IF(N(H26)&lt;1,1,IF(H26&lt;=2,2,IF(H26&lt;=4,3,IF(H26&lt;=8,4,5))))))</f>
        <v/>
      </c>
      <c r="J26" s="32">
        <f>IF(OR(F26="",I26=""),"",F26*I26)</f>
        <v/>
      </c>
      <c r="K26" s="24">
        <f>IF(J26="","",IF(J26&gt;=20,"Critical",IF(J26&gt;=13,"High",IF(J26&gt;=7,"Medium","Low"))))</f>
        <v/>
      </c>
      <c r="L26" s="22">
        <f>IF(OR(E26="",G26=""),"",E26/100*G26)</f>
        <v/>
      </c>
      <c r="M26" s="19" t="n"/>
      <c r="N26" s="22">
        <f>IF(OR(L26="",M26&lt;&gt;"Y"),"",L26)</f>
        <v/>
      </c>
      <c r="O26" s="20" t="n"/>
      <c r="P26" s="20" t="n"/>
      <c r="Q26" s="19" t="n"/>
      <c r="R26" s="27" t="n"/>
    </row>
    <row r="27" ht="20" customHeight="1">
      <c r="A27" s="25" t="n"/>
      <c r="B27" s="20" t="n"/>
      <c r="C27" s="19" t="n"/>
      <c r="D27" s="20" t="n"/>
      <c r="E27" s="31" t="n"/>
      <c r="F27" s="32">
        <f>IF(E27="","",IF(E27&lt;=10,1,IF(E27&lt;=30,2,IF(E27&lt;=50,3,IF(E27&lt;=70,4,5)))))</f>
        <v/>
      </c>
      <c r="G27" s="21" t="n"/>
      <c r="H27" s="31" t="n"/>
      <c r="I27" s="32">
        <f>IF(AND(G27="",H27=""),"",MAX(IF(N(G27)&lt;0.1,1,IF(G27&lt;0.3,2,IF(G27&lt;0.6,3,IF(G27&lt;1.2,4,5)))),IF(N(H27)&lt;1,1,IF(H27&lt;=2,2,IF(H27&lt;=4,3,IF(H27&lt;=8,4,5))))))</f>
        <v/>
      </c>
      <c r="J27" s="32">
        <f>IF(OR(F27="",I27=""),"",F27*I27)</f>
        <v/>
      </c>
      <c r="K27" s="24">
        <f>IF(J27="","",IF(J27&gt;=20,"Critical",IF(J27&gt;=13,"High",IF(J27&gt;=7,"Medium","Low"))))</f>
        <v/>
      </c>
      <c r="L27" s="22">
        <f>IF(OR(E27="",G27=""),"",E27/100*G27)</f>
        <v/>
      </c>
      <c r="M27" s="19" t="n"/>
      <c r="N27" s="22">
        <f>IF(OR(L27="",M27&lt;&gt;"Y"),"",L27)</f>
        <v/>
      </c>
      <c r="O27" s="20" t="n"/>
      <c r="P27" s="20" t="n"/>
      <c r="Q27" s="19" t="n"/>
      <c r="R27" s="27" t="n"/>
    </row>
    <row r="28" ht="20" customHeight="1">
      <c r="A28" s="25" t="n"/>
      <c r="B28" s="20" t="n"/>
      <c r="C28" s="19" t="n"/>
      <c r="D28" s="20" t="n"/>
      <c r="E28" s="31" t="n"/>
      <c r="F28" s="32">
        <f>IF(E28="","",IF(E28&lt;=10,1,IF(E28&lt;=30,2,IF(E28&lt;=50,3,IF(E28&lt;=70,4,5)))))</f>
        <v/>
      </c>
      <c r="G28" s="21" t="n"/>
      <c r="H28" s="31" t="n"/>
      <c r="I28" s="32">
        <f>IF(AND(G28="",H28=""),"",MAX(IF(N(G28)&lt;0.1,1,IF(G28&lt;0.3,2,IF(G28&lt;0.6,3,IF(G28&lt;1.2,4,5)))),IF(N(H28)&lt;1,1,IF(H28&lt;=2,2,IF(H28&lt;=4,3,IF(H28&lt;=8,4,5))))))</f>
        <v/>
      </c>
      <c r="J28" s="32">
        <f>IF(OR(F28="",I28=""),"",F28*I28)</f>
        <v/>
      </c>
      <c r="K28" s="24">
        <f>IF(J28="","",IF(J28&gt;=20,"Critical",IF(J28&gt;=13,"High",IF(J28&gt;=7,"Medium","Low"))))</f>
        <v/>
      </c>
      <c r="L28" s="22">
        <f>IF(OR(E28="",G28=""),"",E28/100*G28)</f>
        <v/>
      </c>
      <c r="M28" s="19" t="n"/>
      <c r="N28" s="22">
        <f>IF(OR(L28="",M28&lt;&gt;"Y"),"",L28)</f>
        <v/>
      </c>
      <c r="O28" s="20" t="n"/>
      <c r="P28" s="20" t="n"/>
      <c r="Q28" s="19" t="n"/>
      <c r="R28" s="27" t="n"/>
    </row>
    <row r="29" ht="20" customHeight="1">
      <c r="A29" s="25" t="n"/>
      <c r="B29" s="20" t="n"/>
      <c r="C29" s="19" t="n"/>
      <c r="D29" s="20" t="n"/>
      <c r="E29" s="31" t="n"/>
      <c r="F29" s="32">
        <f>IF(E29="","",IF(E29&lt;=10,1,IF(E29&lt;=30,2,IF(E29&lt;=50,3,IF(E29&lt;=70,4,5)))))</f>
        <v/>
      </c>
      <c r="G29" s="21" t="n"/>
      <c r="H29" s="31" t="n"/>
      <c r="I29" s="32">
        <f>IF(AND(G29="",H29=""),"",MAX(IF(N(G29)&lt;0.1,1,IF(G29&lt;0.3,2,IF(G29&lt;0.6,3,IF(G29&lt;1.2,4,5)))),IF(N(H29)&lt;1,1,IF(H29&lt;=2,2,IF(H29&lt;=4,3,IF(H29&lt;=8,4,5))))))</f>
        <v/>
      </c>
      <c r="J29" s="32">
        <f>IF(OR(F29="",I29=""),"",F29*I29)</f>
        <v/>
      </c>
      <c r="K29" s="24">
        <f>IF(J29="","",IF(J29&gt;=20,"Critical",IF(J29&gt;=13,"High",IF(J29&gt;=7,"Medium","Low"))))</f>
        <v/>
      </c>
      <c r="L29" s="22">
        <f>IF(OR(E29="",G29=""),"",E29/100*G29)</f>
        <v/>
      </c>
      <c r="M29" s="19" t="n"/>
      <c r="N29" s="22">
        <f>IF(OR(L29="",M29&lt;&gt;"Y"),"",L29)</f>
        <v/>
      </c>
      <c r="O29" s="20" t="n"/>
      <c r="P29" s="20" t="n"/>
      <c r="Q29" s="19" t="n"/>
      <c r="R29" s="27" t="n"/>
    </row>
    <row r="30" ht="20" customHeight="1">
      <c r="A30" s="25" t="n"/>
      <c r="B30" s="20" t="n"/>
      <c r="C30" s="19" t="n"/>
      <c r="D30" s="20" t="n"/>
      <c r="E30" s="31" t="n"/>
      <c r="F30" s="32">
        <f>IF(E30="","",IF(E30&lt;=10,1,IF(E30&lt;=30,2,IF(E30&lt;=50,3,IF(E30&lt;=70,4,5)))))</f>
        <v/>
      </c>
      <c r="G30" s="21" t="n"/>
      <c r="H30" s="31" t="n"/>
      <c r="I30" s="32">
        <f>IF(AND(G30="",H30=""),"",MAX(IF(N(G30)&lt;0.1,1,IF(G30&lt;0.3,2,IF(G30&lt;0.6,3,IF(G30&lt;1.2,4,5)))),IF(N(H30)&lt;1,1,IF(H30&lt;=2,2,IF(H30&lt;=4,3,IF(H30&lt;=8,4,5))))))</f>
        <v/>
      </c>
      <c r="J30" s="32">
        <f>IF(OR(F30="",I30=""),"",F30*I30)</f>
        <v/>
      </c>
      <c r="K30" s="24">
        <f>IF(J30="","",IF(J30&gt;=20,"Critical",IF(J30&gt;=13,"High",IF(J30&gt;=7,"Medium","Low"))))</f>
        <v/>
      </c>
      <c r="L30" s="22">
        <f>IF(OR(E30="",G30=""),"",E30/100*G30)</f>
        <v/>
      </c>
      <c r="M30" s="19" t="n"/>
      <c r="N30" s="22">
        <f>IF(OR(L30="",M30&lt;&gt;"Y"),"",L30)</f>
        <v/>
      </c>
      <c r="O30" s="20" t="n"/>
      <c r="P30" s="20" t="n"/>
      <c r="Q30" s="19" t="n"/>
      <c r="R30" s="27" t="n"/>
    </row>
    <row r="31" ht="20" customHeight="1">
      <c r="A31" s="25" t="n"/>
      <c r="B31" s="20" t="n"/>
      <c r="C31" s="19" t="n"/>
      <c r="D31" s="20" t="n"/>
      <c r="E31" s="31" t="n"/>
      <c r="F31" s="32">
        <f>IF(E31="","",IF(E31&lt;=10,1,IF(E31&lt;=30,2,IF(E31&lt;=50,3,IF(E31&lt;=70,4,5)))))</f>
        <v/>
      </c>
      <c r="G31" s="21" t="n"/>
      <c r="H31" s="31" t="n"/>
      <c r="I31" s="32">
        <f>IF(AND(G31="",H31=""),"",MAX(IF(N(G31)&lt;0.1,1,IF(G31&lt;0.3,2,IF(G31&lt;0.6,3,IF(G31&lt;1.2,4,5)))),IF(N(H31)&lt;1,1,IF(H31&lt;=2,2,IF(H31&lt;=4,3,IF(H31&lt;=8,4,5))))))</f>
        <v/>
      </c>
      <c r="J31" s="32">
        <f>IF(OR(F31="",I31=""),"",F31*I31)</f>
        <v/>
      </c>
      <c r="K31" s="24">
        <f>IF(J31="","",IF(J31&gt;=20,"Critical",IF(J31&gt;=13,"High",IF(J31&gt;=7,"Medium","Low"))))</f>
        <v/>
      </c>
      <c r="L31" s="22">
        <f>IF(OR(E31="",G31=""),"",E31/100*G31)</f>
        <v/>
      </c>
      <c r="M31" s="19" t="n"/>
      <c r="N31" s="22">
        <f>IF(OR(L31="",M31&lt;&gt;"Y"),"",L31)</f>
        <v/>
      </c>
      <c r="O31" s="20" t="n"/>
      <c r="P31" s="20" t="n"/>
      <c r="Q31" s="19" t="n"/>
      <c r="R31" s="27" t="n"/>
    </row>
    <row r="32" ht="20" customHeight="1">
      <c r="A32" s="25" t="n"/>
      <c r="B32" s="20" t="n"/>
      <c r="C32" s="19" t="n"/>
      <c r="D32" s="20" t="n"/>
      <c r="E32" s="31" t="n"/>
      <c r="F32" s="32">
        <f>IF(E32="","",IF(E32&lt;=10,1,IF(E32&lt;=30,2,IF(E32&lt;=50,3,IF(E32&lt;=70,4,5)))))</f>
        <v/>
      </c>
      <c r="G32" s="21" t="n"/>
      <c r="H32" s="31" t="n"/>
      <c r="I32" s="32">
        <f>IF(AND(G32="",H32=""),"",MAX(IF(N(G32)&lt;0.1,1,IF(G32&lt;0.3,2,IF(G32&lt;0.6,3,IF(G32&lt;1.2,4,5)))),IF(N(H32)&lt;1,1,IF(H32&lt;=2,2,IF(H32&lt;=4,3,IF(H32&lt;=8,4,5))))))</f>
        <v/>
      </c>
      <c r="J32" s="32">
        <f>IF(OR(F32="",I32=""),"",F32*I32)</f>
        <v/>
      </c>
      <c r="K32" s="24">
        <f>IF(J32="","",IF(J32&gt;=20,"Critical",IF(J32&gt;=13,"High",IF(J32&gt;=7,"Medium","Low"))))</f>
        <v/>
      </c>
      <c r="L32" s="22">
        <f>IF(OR(E32="",G32=""),"",E32/100*G32)</f>
        <v/>
      </c>
      <c r="M32" s="19" t="n"/>
      <c r="N32" s="22">
        <f>IF(OR(L32="",M32&lt;&gt;"Y"),"",L32)</f>
        <v/>
      </c>
      <c r="O32" s="20" t="n"/>
      <c r="P32" s="20" t="n"/>
      <c r="Q32" s="19" t="n"/>
      <c r="R32" s="27" t="n"/>
    </row>
    <row r="33" ht="20" customHeight="1">
      <c r="A33" s="25" t="n"/>
      <c r="B33" s="20" t="n"/>
      <c r="C33" s="19" t="n"/>
      <c r="D33" s="20" t="n"/>
      <c r="E33" s="31" t="n"/>
      <c r="F33" s="32">
        <f>IF(E33="","",IF(E33&lt;=10,1,IF(E33&lt;=30,2,IF(E33&lt;=50,3,IF(E33&lt;=70,4,5)))))</f>
        <v/>
      </c>
      <c r="G33" s="21" t="n"/>
      <c r="H33" s="31" t="n"/>
      <c r="I33" s="32">
        <f>IF(AND(G33="",H33=""),"",MAX(IF(N(G33)&lt;0.1,1,IF(G33&lt;0.3,2,IF(G33&lt;0.6,3,IF(G33&lt;1.2,4,5)))),IF(N(H33)&lt;1,1,IF(H33&lt;=2,2,IF(H33&lt;=4,3,IF(H33&lt;=8,4,5))))))</f>
        <v/>
      </c>
      <c r="J33" s="32">
        <f>IF(OR(F33="",I33=""),"",F33*I33)</f>
        <v/>
      </c>
      <c r="K33" s="24">
        <f>IF(J33="","",IF(J33&gt;=20,"Critical",IF(J33&gt;=13,"High",IF(J33&gt;=7,"Medium","Low"))))</f>
        <v/>
      </c>
      <c r="L33" s="22">
        <f>IF(OR(E33="",G33=""),"",E33/100*G33)</f>
        <v/>
      </c>
      <c r="M33" s="19" t="n"/>
      <c r="N33" s="22">
        <f>IF(OR(L33="",M33&lt;&gt;"Y"),"",L33)</f>
        <v/>
      </c>
      <c r="O33" s="20" t="n"/>
      <c r="P33" s="20" t="n"/>
      <c r="Q33" s="19" t="n"/>
      <c r="R33" s="27" t="n"/>
    </row>
    <row r="34" ht="20" customHeight="1">
      <c r="A34" s="25" t="n"/>
      <c r="B34" s="20" t="n"/>
      <c r="C34" s="19" t="n"/>
      <c r="D34" s="20" t="n"/>
      <c r="E34" s="31" t="n"/>
      <c r="F34" s="32">
        <f>IF(E34="","",IF(E34&lt;=10,1,IF(E34&lt;=30,2,IF(E34&lt;=50,3,IF(E34&lt;=70,4,5)))))</f>
        <v/>
      </c>
      <c r="G34" s="21" t="n"/>
      <c r="H34" s="31" t="n"/>
      <c r="I34" s="32">
        <f>IF(AND(G34="",H34=""),"",MAX(IF(N(G34)&lt;0.1,1,IF(G34&lt;0.3,2,IF(G34&lt;0.6,3,IF(G34&lt;1.2,4,5)))),IF(N(H34)&lt;1,1,IF(H34&lt;=2,2,IF(H34&lt;=4,3,IF(H34&lt;=8,4,5))))))</f>
        <v/>
      </c>
      <c r="J34" s="32">
        <f>IF(OR(F34="",I34=""),"",F34*I34)</f>
        <v/>
      </c>
      <c r="K34" s="24">
        <f>IF(J34="","",IF(J34&gt;=20,"Critical",IF(J34&gt;=13,"High",IF(J34&gt;=7,"Medium","Low"))))</f>
        <v/>
      </c>
      <c r="L34" s="22">
        <f>IF(OR(E34="",G34=""),"",E34/100*G34)</f>
        <v/>
      </c>
      <c r="M34" s="19" t="n"/>
      <c r="N34" s="22">
        <f>IF(OR(L34="",M34&lt;&gt;"Y"),"",L34)</f>
        <v/>
      </c>
      <c r="O34" s="20" t="n"/>
      <c r="P34" s="20" t="n"/>
      <c r="Q34" s="19" t="n"/>
      <c r="R34" s="27" t="n"/>
    </row>
    <row r="35" ht="20" customHeight="1">
      <c r="A35" s="25" t="n"/>
      <c r="B35" s="20" t="n"/>
      <c r="C35" s="19" t="n"/>
      <c r="D35" s="20" t="n"/>
      <c r="E35" s="31" t="n"/>
      <c r="F35" s="32">
        <f>IF(E35="","",IF(E35&lt;=10,1,IF(E35&lt;=30,2,IF(E35&lt;=50,3,IF(E35&lt;=70,4,5)))))</f>
        <v/>
      </c>
      <c r="G35" s="21" t="n"/>
      <c r="H35" s="31" t="n"/>
      <c r="I35" s="32">
        <f>IF(AND(G35="",H35=""),"",MAX(IF(N(G35)&lt;0.1,1,IF(G35&lt;0.3,2,IF(G35&lt;0.6,3,IF(G35&lt;1.2,4,5)))),IF(N(H35)&lt;1,1,IF(H35&lt;=2,2,IF(H35&lt;=4,3,IF(H35&lt;=8,4,5))))))</f>
        <v/>
      </c>
      <c r="J35" s="32">
        <f>IF(OR(F35="",I35=""),"",F35*I35)</f>
        <v/>
      </c>
      <c r="K35" s="24">
        <f>IF(J35="","",IF(J35&gt;=20,"Critical",IF(J35&gt;=13,"High",IF(J35&gt;=7,"Medium","Low"))))</f>
        <v/>
      </c>
      <c r="L35" s="22">
        <f>IF(OR(E35="",G35=""),"",E35/100*G35)</f>
        <v/>
      </c>
      <c r="M35" s="19" t="n"/>
      <c r="N35" s="22">
        <f>IF(OR(L35="",M35&lt;&gt;"Y"),"",L35)</f>
        <v/>
      </c>
      <c r="O35" s="20" t="n"/>
      <c r="P35" s="20" t="n"/>
      <c r="Q35" s="19" t="n"/>
      <c r="R35" s="27" t="n"/>
    </row>
    <row r="36" ht="20" customHeight="1">
      <c r="A36" s="25" t="n"/>
      <c r="B36" s="20" t="n"/>
      <c r="C36" s="19" t="n"/>
      <c r="D36" s="20" t="n"/>
      <c r="E36" s="31" t="n"/>
      <c r="F36" s="32">
        <f>IF(E36="","",IF(E36&lt;=10,1,IF(E36&lt;=30,2,IF(E36&lt;=50,3,IF(E36&lt;=70,4,5)))))</f>
        <v/>
      </c>
      <c r="G36" s="21" t="n"/>
      <c r="H36" s="31" t="n"/>
      <c r="I36" s="32">
        <f>IF(AND(G36="",H36=""),"",MAX(IF(N(G36)&lt;0.1,1,IF(G36&lt;0.3,2,IF(G36&lt;0.6,3,IF(G36&lt;1.2,4,5)))),IF(N(H36)&lt;1,1,IF(H36&lt;=2,2,IF(H36&lt;=4,3,IF(H36&lt;=8,4,5))))))</f>
        <v/>
      </c>
      <c r="J36" s="32">
        <f>IF(OR(F36="",I36=""),"",F36*I36)</f>
        <v/>
      </c>
      <c r="K36" s="24">
        <f>IF(J36="","",IF(J36&gt;=20,"Critical",IF(J36&gt;=13,"High",IF(J36&gt;=7,"Medium","Low"))))</f>
        <v/>
      </c>
      <c r="L36" s="22">
        <f>IF(OR(E36="",G36=""),"",E36/100*G36)</f>
        <v/>
      </c>
      <c r="M36" s="19" t="n"/>
      <c r="N36" s="22">
        <f>IF(OR(L36="",M36&lt;&gt;"Y"),"",L36)</f>
        <v/>
      </c>
      <c r="O36" s="20" t="n"/>
      <c r="P36" s="20" t="n"/>
      <c r="Q36" s="19" t="n"/>
      <c r="R36" s="27" t="n"/>
    </row>
    <row r="37" ht="20" customHeight="1">
      <c r="A37" s="25" t="n"/>
      <c r="B37" s="20" t="n"/>
      <c r="C37" s="19" t="n"/>
      <c r="D37" s="20" t="n"/>
      <c r="E37" s="31" t="n"/>
      <c r="F37" s="32">
        <f>IF(E37="","",IF(E37&lt;=10,1,IF(E37&lt;=30,2,IF(E37&lt;=50,3,IF(E37&lt;=70,4,5)))))</f>
        <v/>
      </c>
      <c r="G37" s="21" t="n"/>
      <c r="H37" s="31" t="n"/>
      <c r="I37" s="32">
        <f>IF(AND(G37="",H37=""),"",MAX(IF(N(G37)&lt;0.1,1,IF(G37&lt;0.3,2,IF(G37&lt;0.6,3,IF(G37&lt;1.2,4,5)))),IF(N(H37)&lt;1,1,IF(H37&lt;=2,2,IF(H37&lt;=4,3,IF(H37&lt;=8,4,5))))))</f>
        <v/>
      </c>
      <c r="J37" s="32">
        <f>IF(OR(F37="",I37=""),"",F37*I37)</f>
        <v/>
      </c>
      <c r="K37" s="24">
        <f>IF(J37="","",IF(J37&gt;=20,"Critical",IF(J37&gt;=13,"High",IF(J37&gt;=7,"Medium","Low"))))</f>
        <v/>
      </c>
      <c r="L37" s="22">
        <f>IF(OR(E37="",G37=""),"",E37/100*G37)</f>
        <v/>
      </c>
      <c r="M37" s="19" t="n"/>
      <c r="N37" s="22">
        <f>IF(OR(L37="",M37&lt;&gt;"Y"),"",L37)</f>
        <v/>
      </c>
      <c r="O37" s="20" t="n"/>
      <c r="P37" s="20" t="n"/>
      <c r="Q37" s="19" t="n"/>
      <c r="R37" s="27" t="n"/>
    </row>
    <row r="38" ht="20" customHeight="1">
      <c r="A38" s="25" t="n"/>
      <c r="B38" s="20" t="n"/>
      <c r="C38" s="19" t="n"/>
      <c r="D38" s="20" t="n"/>
      <c r="E38" s="31" t="n"/>
      <c r="F38" s="32">
        <f>IF(E38="","",IF(E38&lt;=10,1,IF(E38&lt;=30,2,IF(E38&lt;=50,3,IF(E38&lt;=70,4,5)))))</f>
        <v/>
      </c>
      <c r="G38" s="21" t="n"/>
      <c r="H38" s="31" t="n"/>
      <c r="I38" s="32">
        <f>IF(AND(G38="",H38=""),"",MAX(IF(N(G38)&lt;0.1,1,IF(G38&lt;0.3,2,IF(G38&lt;0.6,3,IF(G38&lt;1.2,4,5)))),IF(N(H38)&lt;1,1,IF(H38&lt;=2,2,IF(H38&lt;=4,3,IF(H38&lt;=8,4,5))))))</f>
        <v/>
      </c>
      <c r="J38" s="32">
        <f>IF(OR(F38="",I38=""),"",F38*I38)</f>
        <v/>
      </c>
      <c r="K38" s="24">
        <f>IF(J38="","",IF(J38&gt;=20,"Critical",IF(J38&gt;=13,"High",IF(J38&gt;=7,"Medium","Low"))))</f>
        <v/>
      </c>
      <c r="L38" s="22">
        <f>IF(OR(E38="",G38=""),"",E38/100*G38)</f>
        <v/>
      </c>
      <c r="M38" s="19" t="n"/>
      <c r="N38" s="22">
        <f>IF(OR(L38="",M38&lt;&gt;"Y"),"",L38)</f>
        <v/>
      </c>
      <c r="O38" s="20" t="n"/>
      <c r="P38" s="20" t="n"/>
      <c r="Q38" s="19" t="n"/>
      <c r="R38" s="27" t="n"/>
    </row>
    <row r="39" ht="20" customHeight="1">
      <c r="A39" s="25" t="n"/>
      <c r="B39" s="20" t="n"/>
      <c r="C39" s="19" t="n"/>
      <c r="D39" s="20" t="n"/>
      <c r="E39" s="31" t="n"/>
      <c r="F39" s="32">
        <f>IF(E39="","",IF(E39&lt;=10,1,IF(E39&lt;=30,2,IF(E39&lt;=50,3,IF(E39&lt;=70,4,5)))))</f>
        <v/>
      </c>
      <c r="G39" s="21" t="n"/>
      <c r="H39" s="31" t="n"/>
      <c r="I39" s="32">
        <f>IF(AND(G39="",H39=""),"",MAX(IF(N(G39)&lt;0.1,1,IF(G39&lt;0.3,2,IF(G39&lt;0.6,3,IF(G39&lt;1.2,4,5)))),IF(N(H39)&lt;1,1,IF(H39&lt;=2,2,IF(H39&lt;=4,3,IF(H39&lt;=8,4,5))))))</f>
        <v/>
      </c>
      <c r="J39" s="32">
        <f>IF(OR(F39="",I39=""),"",F39*I39)</f>
        <v/>
      </c>
      <c r="K39" s="24">
        <f>IF(J39="","",IF(J39&gt;=20,"Critical",IF(J39&gt;=13,"High",IF(J39&gt;=7,"Medium","Low"))))</f>
        <v/>
      </c>
      <c r="L39" s="22">
        <f>IF(OR(E39="",G39=""),"",E39/100*G39)</f>
        <v/>
      </c>
      <c r="M39" s="19" t="n"/>
      <c r="N39" s="22">
        <f>IF(OR(L39="",M39&lt;&gt;"Y"),"",L39)</f>
        <v/>
      </c>
      <c r="O39" s="20" t="n"/>
      <c r="P39" s="20" t="n"/>
      <c r="Q39" s="19" t="n"/>
      <c r="R39" s="27" t="n"/>
    </row>
    <row r="40" ht="20" customHeight="1">
      <c r="A40" s="25" t="n"/>
      <c r="B40" s="20" t="n"/>
      <c r="C40" s="19" t="n"/>
      <c r="D40" s="20" t="n"/>
      <c r="E40" s="31" t="n"/>
      <c r="F40" s="32">
        <f>IF(E40="","",IF(E40&lt;=10,1,IF(E40&lt;=30,2,IF(E40&lt;=50,3,IF(E40&lt;=70,4,5)))))</f>
        <v/>
      </c>
      <c r="G40" s="21" t="n"/>
      <c r="H40" s="31" t="n"/>
      <c r="I40" s="32">
        <f>IF(AND(G40="",H40=""),"",MAX(IF(N(G40)&lt;0.1,1,IF(G40&lt;0.3,2,IF(G40&lt;0.6,3,IF(G40&lt;1.2,4,5)))),IF(N(H40)&lt;1,1,IF(H40&lt;=2,2,IF(H40&lt;=4,3,IF(H40&lt;=8,4,5))))))</f>
        <v/>
      </c>
      <c r="J40" s="32">
        <f>IF(OR(F40="",I40=""),"",F40*I40)</f>
        <v/>
      </c>
      <c r="K40" s="24">
        <f>IF(J40="","",IF(J40&gt;=20,"Critical",IF(J40&gt;=13,"High",IF(J40&gt;=7,"Medium","Low"))))</f>
        <v/>
      </c>
      <c r="L40" s="22">
        <f>IF(OR(E40="",G40=""),"",E40/100*G40)</f>
        <v/>
      </c>
      <c r="M40" s="19" t="n"/>
      <c r="N40" s="22">
        <f>IF(OR(L40="",M40&lt;&gt;"Y"),"",L40)</f>
        <v/>
      </c>
      <c r="O40" s="20" t="n"/>
      <c r="P40" s="20" t="n"/>
      <c r="Q40" s="19" t="n"/>
      <c r="R40" s="27" t="n"/>
    </row>
    <row r="41" ht="20" customHeight="1">
      <c r="A41" s="25" t="n"/>
      <c r="B41" s="20" t="n"/>
      <c r="C41" s="19" t="n"/>
      <c r="D41" s="20" t="n"/>
      <c r="E41" s="31" t="n"/>
      <c r="F41" s="32">
        <f>IF(E41="","",IF(E41&lt;=10,1,IF(E41&lt;=30,2,IF(E41&lt;=50,3,IF(E41&lt;=70,4,5)))))</f>
        <v/>
      </c>
      <c r="G41" s="21" t="n"/>
      <c r="H41" s="31" t="n"/>
      <c r="I41" s="32">
        <f>IF(AND(G41="",H41=""),"",MAX(IF(N(G41)&lt;0.1,1,IF(G41&lt;0.3,2,IF(G41&lt;0.6,3,IF(G41&lt;1.2,4,5)))),IF(N(H41)&lt;1,1,IF(H41&lt;=2,2,IF(H41&lt;=4,3,IF(H41&lt;=8,4,5))))))</f>
        <v/>
      </c>
      <c r="J41" s="32">
        <f>IF(OR(F41="",I41=""),"",F41*I41)</f>
        <v/>
      </c>
      <c r="K41" s="24">
        <f>IF(J41="","",IF(J41&gt;=20,"Critical",IF(J41&gt;=13,"High",IF(J41&gt;=7,"Medium","Low"))))</f>
        <v/>
      </c>
      <c r="L41" s="22">
        <f>IF(OR(E41="",G41=""),"",E41/100*G41)</f>
        <v/>
      </c>
      <c r="M41" s="19" t="n"/>
      <c r="N41" s="22">
        <f>IF(OR(L41="",M41&lt;&gt;"Y"),"",L41)</f>
        <v/>
      </c>
      <c r="O41" s="20" t="n"/>
      <c r="P41" s="20" t="n"/>
      <c r="Q41" s="19" t="n"/>
      <c r="R41" s="27" t="n"/>
    </row>
    <row r="42" ht="20" customHeight="1">
      <c r="A42" s="25" t="n"/>
      <c r="B42" s="20" t="n"/>
      <c r="C42" s="19" t="n"/>
      <c r="D42" s="20" t="n"/>
      <c r="E42" s="31" t="n"/>
      <c r="F42" s="32">
        <f>IF(E42="","",IF(E42&lt;=10,1,IF(E42&lt;=30,2,IF(E42&lt;=50,3,IF(E42&lt;=70,4,5)))))</f>
        <v/>
      </c>
      <c r="G42" s="21" t="n"/>
      <c r="H42" s="31" t="n"/>
      <c r="I42" s="32">
        <f>IF(AND(G42="",H42=""),"",MAX(IF(N(G42)&lt;0.1,1,IF(G42&lt;0.3,2,IF(G42&lt;0.6,3,IF(G42&lt;1.2,4,5)))),IF(N(H42)&lt;1,1,IF(H42&lt;=2,2,IF(H42&lt;=4,3,IF(H42&lt;=8,4,5))))))</f>
        <v/>
      </c>
      <c r="J42" s="32">
        <f>IF(OR(F42="",I42=""),"",F42*I42)</f>
        <v/>
      </c>
      <c r="K42" s="24">
        <f>IF(J42="","",IF(J42&gt;=20,"Critical",IF(J42&gt;=13,"High",IF(J42&gt;=7,"Medium","Low"))))</f>
        <v/>
      </c>
      <c r="L42" s="22">
        <f>IF(OR(E42="",G42=""),"",E42/100*G42)</f>
        <v/>
      </c>
      <c r="M42" s="19" t="n"/>
      <c r="N42" s="22">
        <f>IF(OR(L42="",M42&lt;&gt;"Y"),"",L42)</f>
        <v/>
      </c>
      <c r="O42" s="20" t="n"/>
      <c r="P42" s="20" t="n"/>
      <c r="Q42" s="19" t="n"/>
      <c r="R42" s="27" t="n"/>
    </row>
    <row r="43" ht="20" customHeight="1">
      <c r="A43" s="25" t="n"/>
      <c r="B43" s="20" t="n"/>
      <c r="C43" s="19" t="n"/>
      <c r="D43" s="20" t="n"/>
      <c r="E43" s="31" t="n"/>
      <c r="F43" s="32">
        <f>IF(E43="","",IF(E43&lt;=10,1,IF(E43&lt;=30,2,IF(E43&lt;=50,3,IF(E43&lt;=70,4,5)))))</f>
        <v/>
      </c>
      <c r="G43" s="21" t="n"/>
      <c r="H43" s="31" t="n"/>
      <c r="I43" s="32">
        <f>IF(AND(G43="",H43=""),"",MAX(IF(N(G43)&lt;0.1,1,IF(G43&lt;0.3,2,IF(G43&lt;0.6,3,IF(G43&lt;1.2,4,5)))),IF(N(H43)&lt;1,1,IF(H43&lt;=2,2,IF(H43&lt;=4,3,IF(H43&lt;=8,4,5))))))</f>
        <v/>
      </c>
      <c r="J43" s="32">
        <f>IF(OR(F43="",I43=""),"",F43*I43)</f>
        <v/>
      </c>
      <c r="K43" s="24">
        <f>IF(J43="","",IF(J43&gt;=20,"Critical",IF(J43&gt;=13,"High",IF(J43&gt;=7,"Medium","Low"))))</f>
        <v/>
      </c>
      <c r="L43" s="22">
        <f>IF(OR(E43="",G43=""),"",E43/100*G43)</f>
        <v/>
      </c>
      <c r="M43" s="19" t="n"/>
      <c r="N43" s="22">
        <f>IF(OR(L43="",M43&lt;&gt;"Y"),"",L43)</f>
        <v/>
      </c>
      <c r="O43" s="20" t="n"/>
      <c r="P43" s="20" t="n"/>
      <c r="Q43" s="19" t="n"/>
      <c r="R43" s="27" t="n"/>
    </row>
    <row r="44" ht="20" customHeight="1">
      <c r="A44" s="25" t="n"/>
      <c r="B44" s="20" t="n"/>
      <c r="C44" s="19" t="n"/>
      <c r="D44" s="20" t="n"/>
      <c r="E44" s="31" t="n"/>
      <c r="F44" s="32">
        <f>IF(E44="","",IF(E44&lt;=10,1,IF(E44&lt;=30,2,IF(E44&lt;=50,3,IF(E44&lt;=70,4,5)))))</f>
        <v/>
      </c>
      <c r="G44" s="21" t="n"/>
      <c r="H44" s="31" t="n"/>
      <c r="I44" s="32">
        <f>IF(AND(G44="",H44=""),"",MAX(IF(N(G44)&lt;0.1,1,IF(G44&lt;0.3,2,IF(G44&lt;0.6,3,IF(G44&lt;1.2,4,5)))),IF(N(H44)&lt;1,1,IF(H44&lt;=2,2,IF(H44&lt;=4,3,IF(H44&lt;=8,4,5))))))</f>
        <v/>
      </c>
      <c r="J44" s="32">
        <f>IF(OR(F44="",I44=""),"",F44*I44)</f>
        <v/>
      </c>
      <c r="K44" s="24">
        <f>IF(J44="","",IF(J44&gt;=20,"Critical",IF(J44&gt;=13,"High",IF(J44&gt;=7,"Medium","Low"))))</f>
        <v/>
      </c>
      <c r="L44" s="22">
        <f>IF(OR(E44="",G44=""),"",E44/100*G44)</f>
        <v/>
      </c>
      <c r="M44" s="19" t="n"/>
      <c r="N44" s="22">
        <f>IF(OR(L44="",M44&lt;&gt;"Y"),"",L44)</f>
        <v/>
      </c>
      <c r="O44" s="20" t="n"/>
      <c r="P44" s="20" t="n"/>
      <c r="Q44" s="19" t="n"/>
      <c r="R44" s="27" t="n"/>
    </row>
    <row r="45" ht="20" customHeight="1">
      <c r="A45" s="25" t="n"/>
      <c r="B45" s="20" t="n"/>
      <c r="C45" s="19" t="n"/>
      <c r="D45" s="20" t="n"/>
      <c r="E45" s="31" t="n"/>
      <c r="F45" s="32">
        <f>IF(E45="","",IF(E45&lt;=10,1,IF(E45&lt;=30,2,IF(E45&lt;=50,3,IF(E45&lt;=70,4,5)))))</f>
        <v/>
      </c>
      <c r="G45" s="21" t="n"/>
      <c r="H45" s="31" t="n"/>
      <c r="I45" s="32">
        <f>IF(AND(G45="",H45=""),"",MAX(IF(N(G45)&lt;0.1,1,IF(G45&lt;0.3,2,IF(G45&lt;0.6,3,IF(G45&lt;1.2,4,5)))),IF(N(H45)&lt;1,1,IF(H45&lt;=2,2,IF(H45&lt;=4,3,IF(H45&lt;=8,4,5))))))</f>
        <v/>
      </c>
      <c r="J45" s="32">
        <f>IF(OR(F45="",I45=""),"",F45*I45)</f>
        <v/>
      </c>
      <c r="K45" s="24">
        <f>IF(J45="","",IF(J45&gt;=20,"Critical",IF(J45&gt;=13,"High",IF(J45&gt;=7,"Medium","Low"))))</f>
        <v/>
      </c>
      <c r="L45" s="22">
        <f>IF(OR(E45="",G45=""),"",E45/100*G45)</f>
        <v/>
      </c>
      <c r="M45" s="19" t="n"/>
      <c r="N45" s="22">
        <f>IF(OR(L45="",M45&lt;&gt;"Y"),"",L45)</f>
        <v/>
      </c>
      <c r="O45" s="20" t="n"/>
      <c r="P45" s="20" t="n"/>
      <c r="Q45" s="19" t="n"/>
      <c r="R45" s="27" t="n"/>
    </row>
    <row r="46" ht="20" customHeight="1">
      <c r="A46" s="25" t="n"/>
      <c r="B46" s="20" t="n"/>
      <c r="C46" s="19" t="n"/>
      <c r="D46" s="20" t="n"/>
      <c r="E46" s="31" t="n"/>
      <c r="F46" s="32">
        <f>IF(E46="","",IF(E46&lt;=10,1,IF(E46&lt;=30,2,IF(E46&lt;=50,3,IF(E46&lt;=70,4,5)))))</f>
        <v/>
      </c>
      <c r="G46" s="21" t="n"/>
      <c r="H46" s="31" t="n"/>
      <c r="I46" s="32">
        <f>IF(AND(G46="",H46=""),"",MAX(IF(N(G46)&lt;0.1,1,IF(G46&lt;0.3,2,IF(G46&lt;0.6,3,IF(G46&lt;1.2,4,5)))),IF(N(H46)&lt;1,1,IF(H46&lt;=2,2,IF(H46&lt;=4,3,IF(H46&lt;=8,4,5))))))</f>
        <v/>
      </c>
      <c r="J46" s="32">
        <f>IF(OR(F46="",I46=""),"",F46*I46)</f>
        <v/>
      </c>
      <c r="K46" s="24">
        <f>IF(J46="","",IF(J46&gt;=20,"Critical",IF(J46&gt;=13,"High",IF(J46&gt;=7,"Medium","Low"))))</f>
        <v/>
      </c>
      <c r="L46" s="22">
        <f>IF(OR(E46="",G46=""),"",E46/100*G46)</f>
        <v/>
      </c>
      <c r="M46" s="19" t="n"/>
      <c r="N46" s="22">
        <f>IF(OR(L46="",M46&lt;&gt;"Y"),"",L46)</f>
        <v/>
      </c>
      <c r="O46" s="20" t="n"/>
      <c r="P46" s="20" t="n"/>
      <c r="Q46" s="19" t="n"/>
      <c r="R46" s="27" t="n"/>
    </row>
    <row r="47" ht="20" customHeight="1">
      <c r="A47" s="25" t="n"/>
      <c r="B47" s="20" t="n"/>
      <c r="C47" s="19" t="n"/>
      <c r="D47" s="20" t="n"/>
      <c r="E47" s="31" t="n"/>
      <c r="F47" s="32">
        <f>IF(E47="","",IF(E47&lt;=10,1,IF(E47&lt;=30,2,IF(E47&lt;=50,3,IF(E47&lt;=70,4,5)))))</f>
        <v/>
      </c>
      <c r="G47" s="21" t="n"/>
      <c r="H47" s="31" t="n"/>
      <c r="I47" s="32">
        <f>IF(AND(G47="",H47=""),"",MAX(IF(N(G47)&lt;0.1,1,IF(G47&lt;0.3,2,IF(G47&lt;0.6,3,IF(G47&lt;1.2,4,5)))),IF(N(H47)&lt;1,1,IF(H47&lt;=2,2,IF(H47&lt;=4,3,IF(H47&lt;=8,4,5))))))</f>
        <v/>
      </c>
      <c r="J47" s="32">
        <f>IF(OR(F47="",I47=""),"",F47*I47)</f>
        <v/>
      </c>
      <c r="K47" s="24">
        <f>IF(J47="","",IF(J47&gt;=20,"Critical",IF(J47&gt;=13,"High",IF(J47&gt;=7,"Medium","Low"))))</f>
        <v/>
      </c>
      <c r="L47" s="22">
        <f>IF(OR(E47="",G47=""),"",E47/100*G47)</f>
        <v/>
      </c>
      <c r="M47" s="19" t="n"/>
      <c r="N47" s="22">
        <f>IF(OR(L47="",M47&lt;&gt;"Y"),"",L47)</f>
        <v/>
      </c>
      <c r="O47" s="20" t="n"/>
      <c r="P47" s="20" t="n"/>
      <c r="Q47" s="19" t="n"/>
      <c r="R47" s="27" t="n"/>
    </row>
    <row r="48" ht="20" customHeight="1">
      <c r="A48" s="25" t="n"/>
      <c r="B48" s="20" t="n"/>
      <c r="C48" s="19" t="n"/>
      <c r="D48" s="20" t="n"/>
      <c r="E48" s="31" t="n"/>
      <c r="F48" s="32">
        <f>IF(E48="","",IF(E48&lt;=10,1,IF(E48&lt;=30,2,IF(E48&lt;=50,3,IF(E48&lt;=70,4,5)))))</f>
        <v/>
      </c>
      <c r="G48" s="21" t="n"/>
      <c r="H48" s="31" t="n"/>
      <c r="I48" s="32">
        <f>IF(AND(G48="",H48=""),"",MAX(IF(N(G48)&lt;0.1,1,IF(G48&lt;0.3,2,IF(G48&lt;0.6,3,IF(G48&lt;1.2,4,5)))),IF(N(H48)&lt;1,1,IF(H48&lt;=2,2,IF(H48&lt;=4,3,IF(H48&lt;=8,4,5))))))</f>
        <v/>
      </c>
      <c r="J48" s="32">
        <f>IF(OR(F48="",I48=""),"",F48*I48)</f>
        <v/>
      </c>
      <c r="K48" s="24">
        <f>IF(J48="","",IF(J48&gt;=20,"Critical",IF(J48&gt;=13,"High",IF(J48&gt;=7,"Medium","Low"))))</f>
        <v/>
      </c>
      <c r="L48" s="22">
        <f>IF(OR(E48="",G48=""),"",E48/100*G48)</f>
        <v/>
      </c>
      <c r="M48" s="19" t="n"/>
      <c r="N48" s="22">
        <f>IF(OR(L48="",M48&lt;&gt;"Y"),"",L48)</f>
        <v/>
      </c>
      <c r="O48" s="20" t="n"/>
      <c r="P48" s="20" t="n"/>
      <c r="Q48" s="19" t="n"/>
      <c r="R48" s="27" t="n"/>
    </row>
    <row r="49" ht="20" customHeight="1">
      <c r="A49" s="25" t="n"/>
      <c r="B49" s="20" t="n"/>
      <c r="C49" s="19" t="n"/>
      <c r="D49" s="20" t="n"/>
      <c r="E49" s="31" t="n"/>
      <c r="F49" s="32">
        <f>IF(E49="","",IF(E49&lt;=10,1,IF(E49&lt;=30,2,IF(E49&lt;=50,3,IF(E49&lt;=70,4,5)))))</f>
        <v/>
      </c>
      <c r="G49" s="21" t="n"/>
      <c r="H49" s="31" t="n"/>
      <c r="I49" s="32">
        <f>IF(AND(G49="",H49=""),"",MAX(IF(N(G49)&lt;0.1,1,IF(G49&lt;0.3,2,IF(G49&lt;0.6,3,IF(G49&lt;1.2,4,5)))),IF(N(H49)&lt;1,1,IF(H49&lt;=2,2,IF(H49&lt;=4,3,IF(H49&lt;=8,4,5))))))</f>
        <v/>
      </c>
      <c r="J49" s="32">
        <f>IF(OR(F49="",I49=""),"",F49*I49)</f>
        <v/>
      </c>
      <c r="K49" s="24">
        <f>IF(J49="","",IF(J49&gt;=20,"Critical",IF(J49&gt;=13,"High",IF(J49&gt;=7,"Medium","Low"))))</f>
        <v/>
      </c>
      <c r="L49" s="22">
        <f>IF(OR(E49="",G49=""),"",E49/100*G49)</f>
        <v/>
      </c>
      <c r="M49" s="19" t="n"/>
      <c r="N49" s="22">
        <f>IF(OR(L49="",M49&lt;&gt;"Y"),"",L49)</f>
        <v/>
      </c>
      <c r="O49" s="20" t="n"/>
      <c r="P49" s="20" t="n"/>
      <c r="Q49" s="19" t="n"/>
      <c r="R49" s="27" t="n"/>
    </row>
    <row r="50" ht="20" customHeight="1">
      <c r="A50" s="25" t="n"/>
      <c r="B50" s="20" t="n"/>
      <c r="C50" s="19" t="n"/>
      <c r="D50" s="20" t="n"/>
      <c r="E50" s="31" t="n"/>
      <c r="F50" s="32">
        <f>IF(E50="","",IF(E50&lt;=10,1,IF(E50&lt;=30,2,IF(E50&lt;=50,3,IF(E50&lt;=70,4,5)))))</f>
        <v/>
      </c>
      <c r="G50" s="21" t="n"/>
      <c r="H50" s="31" t="n"/>
      <c r="I50" s="32">
        <f>IF(AND(G50="",H50=""),"",MAX(IF(N(G50)&lt;0.1,1,IF(G50&lt;0.3,2,IF(G50&lt;0.6,3,IF(G50&lt;1.2,4,5)))),IF(N(H50)&lt;1,1,IF(H50&lt;=2,2,IF(H50&lt;=4,3,IF(H50&lt;=8,4,5))))))</f>
        <v/>
      </c>
      <c r="J50" s="32">
        <f>IF(OR(F50="",I50=""),"",F50*I50)</f>
        <v/>
      </c>
      <c r="K50" s="24">
        <f>IF(J50="","",IF(J50&gt;=20,"Critical",IF(J50&gt;=13,"High",IF(J50&gt;=7,"Medium","Low"))))</f>
        <v/>
      </c>
      <c r="L50" s="22">
        <f>IF(OR(E50="",G50=""),"",E50/100*G50)</f>
        <v/>
      </c>
      <c r="M50" s="19" t="n"/>
      <c r="N50" s="22">
        <f>IF(OR(L50="",M50&lt;&gt;"Y"),"",L50)</f>
        <v/>
      </c>
      <c r="O50" s="20" t="n"/>
      <c r="P50" s="20" t="n"/>
      <c r="Q50" s="19" t="n"/>
      <c r="R50" s="27" t="n"/>
    </row>
    <row r="51" ht="20" customHeight="1">
      <c r="A51" s="25" t="n"/>
      <c r="B51" s="20" t="n"/>
      <c r="C51" s="19" t="n"/>
      <c r="D51" s="20" t="n"/>
      <c r="E51" s="31" t="n"/>
      <c r="F51" s="32">
        <f>IF(E51="","",IF(E51&lt;=10,1,IF(E51&lt;=30,2,IF(E51&lt;=50,3,IF(E51&lt;=70,4,5)))))</f>
        <v/>
      </c>
      <c r="G51" s="21" t="n"/>
      <c r="H51" s="31" t="n"/>
      <c r="I51" s="32">
        <f>IF(AND(G51="",H51=""),"",MAX(IF(N(G51)&lt;0.1,1,IF(G51&lt;0.3,2,IF(G51&lt;0.6,3,IF(G51&lt;1.2,4,5)))),IF(N(H51)&lt;1,1,IF(H51&lt;=2,2,IF(H51&lt;=4,3,IF(H51&lt;=8,4,5))))))</f>
        <v/>
      </c>
      <c r="J51" s="32">
        <f>IF(OR(F51="",I51=""),"",F51*I51)</f>
        <v/>
      </c>
      <c r="K51" s="24">
        <f>IF(J51="","",IF(J51&gt;=20,"Critical",IF(J51&gt;=13,"High",IF(J51&gt;=7,"Medium","Low"))))</f>
        <v/>
      </c>
      <c r="L51" s="22">
        <f>IF(OR(E51="",G51=""),"",E51/100*G51)</f>
        <v/>
      </c>
      <c r="M51" s="19" t="n"/>
      <c r="N51" s="22">
        <f>IF(OR(L51="",M51&lt;&gt;"Y"),"",L51)</f>
        <v/>
      </c>
      <c r="O51" s="20" t="n"/>
      <c r="P51" s="20" t="n"/>
      <c r="Q51" s="19" t="n"/>
      <c r="R51" s="27" t="n"/>
    </row>
    <row r="52" ht="20" customHeight="1">
      <c r="A52" s="25" t="n"/>
      <c r="B52" s="20" t="n"/>
      <c r="C52" s="19" t="n"/>
      <c r="D52" s="20" t="n"/>
      <c r="E52" s="31" t="n"/>
      <c r="F52" s="32">
        <f>IF(E52="","",IF(E52&lt;=10,1,IF(E52&lt;=30,2,IF(E52&lt;=50,3,IF(E52&lt;=70,4,5)))))</f>
        <v/>
      </c>
      <c r="G52" s="21" t="n"/>
      <c r="H52" s="31" t="n"/>
      <c r="I52" s="32">
        <f>IF(AND(G52="",H52=""),"",MAX(IF(N(G52)&lt;0.1,1,IF(G52&lt;0.3,2,IF(G52&lt;0.6,3,IF(G52&lt;1.2,4,5)))),IF(N(H52)&lt;1,1,IF(H52&lt;=2,2,IF(H52&lt;=4,3,IF(H52&lt;=8,4,5))))))</f>
        <v/>
      </c>
      <c r="J52" s="32">
        <f>IF(OR(F52="",I52=""),"",F52*I52)</f>
        <v/>
      </c>
      <c r="K52" s="24">
        <f>IF(J52="","",IF(J52&gt;=20,"Critical",IF(J52&gt;=13,"High",IF(J52&gt;=7,"Medium","Low"))))</f>
        <v/>
      </c>
      <c r="L52" s="22">
        <f>IF(OR(E52="",G52=""),"",E52/100*G52)</f>
        <v/>
      </c>
      <c r="M52" s="19" t="n"/>
      <c r="N52" s="22">
        <f>IF(OR(L52="",M52&lt;&gt;"Y"),"",L52)</f>
        <v/>
      </c>
      <c r="O52" s="20" t="n"/>
      <c r="P52" s="20" t="n"/>
      <c r="Q52" s="19" t="n"/>
      <c r="R52" s="27" t="n"/>
    </row>
    <row r="53" ht="20" customHeight="1">
      <c r="A53" s="25" t="n"/>
      <c r="B53" s="20" t="n"/>
      <c r="C53" s="19" t="n"/>
      <c r="D53" s="20" t="n"/>
      <c r="E53" s="31" t="n"/>
      <c r="F53" s="32">
        <f>IF(E53="","",IF(E53&lt;=10,1,IF(E53&lt;=30,2,IF(E53&lt;=50,3,IF(E53&lt;=70,4,5)))))</f>
        <v/>
      </c>
      <c r="G53" s="21" t="n"/>
      <c r="H53" s="31" t="n"/>
      <c r="I53" s="32">
        <f>IF(AND(G53="",H53=""),"",MAX(IF(N(G53)&lt;0.1,1,IF(G53&lt;0.3,2,IF(G53&lt;0.6,3,IF(G53&lt;1.2,4,5)))),IF(N(H53)&lt;1,1,IF(H53&lt;=2,2,IF(H53&lt;=4,3,IF(H53&lt;=8,4,5))))))</f>
        <v/>
      </c>
      <c r="J53" s="32">
        <f>IF(OR(F53="",I53=""),"",F53*I53)</f>
        <v/>
      </c>
      <c r="K53" s="24">
        <f>IF(J53="","",IF(J53&gt;=20,"Critical",IF(J53&gt;=13,"High",IF(J53&gt;=7,"Medium","Low"))))</f>
        <v/>
      </c>
      <c r="L53" s="22">
        <f>IF(OR(E53="",G53=""),"",E53/100*G53)</f>
        <v/>
      </c>
      <c r="M53" s="19" t="n"/>
      <c r="N53" s="22">
        <f>IF(OR(L53="",M53&lt;&gt;"Y"),"",L53)</f>
        <v/>
      </c>
      <c r="O53" s="20" t="n"/>
      <c r="P53" s="20" t="n"/>
      <c r="Q53" s="19" t="n"/>
      <c r="R53" s="27" t="n"/>
    </row>
    <row r="55">
      <c r="A55" s="16" t="inlineStr">
        <is>
          <t>Illustrative project: Project YP-48 is fictional. Its parameters are chosen from publicly reported industry ranges so the numbers are realistic, but no real yard, owner or yacht is described.</t>
        </is>
      </c>
    </row>
    <row r="56">
      <c r="A56" s="16" t="inlineStr">
        <is>
          <t>Probabilities, impacts and owners are illustrative. R-03 (currency) is marked N: it is managed by a hedging decision, not by the contingency.</t>
        </is>
      </c>
    </row>
  </sheetData>
  <mergeCells count="6">
    <mergeCell ref="E7:P7"/>
    <mergeCell ref="A3:R3"/>
    <mergeCell ref="E6:P6"/>
    <mergeCell ref="A2:R2"/>
    <mergeCell ref="E5:P5"/>
    <mergeCell ref="E8:P8"/>
  </mergeCells>
  <conditionalFormatting sqref="K14:K53">
    <cfRule type="expression" priority="1" dxfId="1">
      <formula>K14="Critical"</formula>
    </cfRule>
    <cfRule type="expression" priority="2" dxfId="2">
      <formula>K14="High"</formula>
    </cfRule>
    <cfRule type="expression" priority="3" dxfId="3">
      <formula>K14="Medium"</formula>
    </cfRule>
    <cfRule type="expression" priority="4" dxfId="4">
      <formula>K14="Low"</formula>
    </cfRule>
  </conditionalFormatting>
  <conditionalFormatting sqref="J14:J53">
    <cfRule type="expression" priority="5" dxfId="0">
      <formula>AND(J14&lt;&gt;"",J14&gt;=13)</formula>
    </cfRule>
  </conditionalFormatting>
  <dataValidations count="3">
    <dataValidation sqref="C14 C15 C16 C17 C18 C19 C20 C21 C22 C23 C24 C25 C26 C27 C28 C29 C30 C31 C32 C33 C34 C35 C36 C37 C38 C39 C40 C41 C42 C43 C44 C45 C46 C47 C48 C49 C50 C51 C52 C53" showDropDown="0" showInputMessage="0" showErrorMessage="0" allowBlank="1" type="list">
      <formula1>"Schedule,Commercial,Design,Owner,Quality,Procurement,Technical,Regulatory,Contract,Other"</formula1>
    </dataValidation>
    <dataValidation sqref="Q14 Q15 Q16 Q17 Q18 Q19 Q20 Q21 Q22 Q23 Q24 Q25 Q26 Q27 Q28 Q29 Q30 Q31 Q32 Q33 Q34 Q35 Q36 Q37 Q38 Q39 Q40 Q41 Q42 Q43 Q44 Q45 Q46 Q47 Q48 Q49 Q50 Q51 Q52 Q53" showDropDown="0" showInputMessage="0" showErrorMessage="0" allowBlank="1" type="list">
      <formula1>"Open,Watching,Occurred,Closed"</formula1>
    </dataValidation>
    <dataValidation sqref="M14 M15 M16 M17 M18 M19 M20 M21 M22 M23 M24 M25 M26 M27 M28 M29 M30 M31 M32 M33 M34 M35 M36 M37 M38 M39 M40 M41 M42 M43 M44 M45 M46 M47 M48 M49 M50 M51 M52 M53" showDropDown="0" showInputMessage="0" showErrorMessage="0" allowBlank="1" type="list">
      <formula1>"Y,N"</formula1>
    </dataValidation>
  </dataValidations>
  <pageMargins left="0.75" right="0.75" top="1" bottom="1" header="0.5" footer="0.5"/>
  <pageSetup orientation="landscape" paperSize="8" fitToHeight="0" fitToWidth="1"/>
  <drawing xmlns:r="http://schemas.openxmlformats.org/officeDocument/2006/relationships" r:id="rId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2026-09-28T07:27:00Z</dcterms:created>
  <dcterms:modified xmlns:dcterms="http://purl.org/dc/terms/" xmlns:xsi="http://www.w3.org/2001/XMLSchema-instance" xsi:type="dcterms:W3CDTF">2026-09-28T07:27:00Z</dcterms:modified>
</cp:coreProperties>
</file>