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ange Log - Blank" sheetId="2" state="visible" r:id="rId2"/>
    <sheet xmlns:r="http://schemas.openxmlformats.org/officeDocument/2006/relationships" name="Change Log - Example YP-48" sheetId="3" state="visible" r:id="rId3"/>
    <sheet xmlns:r="http://schemas.openxmlformats.org/officeDocument/2006/relationships" name="CR Form - Blank" sheetId="4" state="visible" r:id="rId4"/>
    <sheet xmlns:r="http://schemas.openxmlformats.org/officeDocument/2006/relationships" name="CR Form - Example CR-06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b val="1"/>
      <color rgb="000E2A47"/>
      <sz val="11"/>
    </font>
    <font>
      <color rgb="0016222E"/>
      <sz val="10"/>
    </font>
    <font>
      <b val="1"/>
      <color rgb="0016222E"/>
      <sz val="10"/>
    </font>
    <font>
      <b val="1"/>
      <color rgb="000E2A47"/>
      <sz val="10"/>
    </font>
    <font>
      <i val="1"/>
      <color rgb="0064748B"/>
      <sz val="9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  <fill>
      <patternFill patternType="solid">
        <fgColor rgb="00FFFFFF"/>
      </patternFill>
    </fill>
    <fill>
      <patternFill patternType="solid">
        <fgColor rgb="00F3F6F9"/>
      </patternFill>
    </fill>
  </fills>
  <borders count="4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0" fillId="0" borderId="2" pivotButton="0" quotePrefix="0" xfId="0"/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 vertical="center" wrapText="1"/>
    </xf>
    <xf numFmtId="164" fontId="7" fillId="4" borderId="3" applyAlignment="1" pivotButton="0" quotePrefix="0" xfId="0">
      <alignment horizontal="center" vertical="center"/>
    </xf>
    <xf numFmtId="1" fontId="7" fillId="5" borderId="3" applyAlignment="1" pivotButton="0" quotePrefix="0" xfId="0">
      <alignment horizontal="center" vertical="center"/>
    </xf>
    <xf numFmtId="2" fontId="7" fillId="5" borderId="3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2" fontId="7" fillId="4" borderId="3" applyAlignment="1" pivotButton="0" quotePrefix="0" xfId="0">
      <alignment horizontal="center" vertical="center"/>
    </xf>
    <xf numFmtId="165" fontId="7" fillId="5" borderId="3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3" applyAlignment="1" pivotButton="0" quotePrefix="0" xfId="0">
      <alignment vertical="center" wrapText="1"/>
    </xf>
    <xf numFmtId="0" fontId="5" fillId="0" borderId="3" applyAlignment="1" pivotButton="0" quotePrefix="0" xfId="0">
      <alignment vertical="top" wrapText="1"/>
    </xf>
    <xf numFmtId="164" fontId="5" fillId="0" borderId="3" applyAlignment="1" pivotButton="0" quotePrefix="0" xfId="0">
      <alignment vertical="top" wrapText="1"/>
    </xf>
    <xf numFmtId="0" fontId="5" fillId="5" borderId="3" applyAlignment="1" pivotButton="0" quotePrefix="0" xfId="0">
      <alignment vertical="top" wrapText="1"/>
    </xf>
    <xf numFmtId="2" fontId="5" fillId="0" borderId="3" applyAlignment="1" pivotButton="0" quotePrefix="0" xfId="0">
      <alignment vertical="top" wrapText="1"/>
    </xf>
    <xf numFmtId="165" fontId="5" fillId="0" borderId="3" applyAlignment="1" pivotButton="0" quotePrefix="0" xfId="0">
      <alignment vertical="top" wrapText="1"/>
    </xf>
    <xf numFmtId="2" fontId="5" fillId="5" borderId="3" applyAlignment="1" pivotButton="0" quotePrefix="0" xfId="0">
      <alignment vertical="top" wrapText="1"/>
    </xf>
    <xf numFmtId="0" fontId="9" fillId="3" borderId="0" applyAlignment="1" pivotButton="0" quotePrefix="0" xfId="0">
      <alignment vertical="center" indent="1"/>
    </xf>
    <xf numFmtId="0" fontId="6" fillId="5" borderId="3" applyAlignment="1" pivotButton="0" quotePrefix="0" xfId="0">
      <alignment vertical="top" wrapText="1"/>
    </xf>
    <xf numFmtId="0" fontId="0" fillId="0" borderId="3" pivotButton="0" quotePrefix="0" xfId="0"/>
  </cellXfs>
  <cellStyles count="1">
    <cellStyle name="Normal" xfId="0" builtinId="0" hidden="0"/>
  </cellStyles>
  <dxfs count="5">
    <dxf>
      <font>
        <b val="1"/>
        <color rgb="00B4531A"/>
      </font>
      <fill>
        <patternFill patternType="solid">
          <fgColor rgb="00FBE3D2"/>
        </patternFill>
      </fill>
    </dxf>
    <dxf>
      <fill>
        <patternFill patternType="solid">
          <fgColor rgb="00FFF4E0"/>
        </patternFill>
      </fill>
    </dxf>
    <dxf>
      <fill>
        <patternFill patternType="solid">
          <fgColor rgb="00E3EEF8"/>
        </patternFill>
      </fill>
    </dxf>
    <dxf>
      <fill>
        <patternFill patternType="solid">
          <fgColor rgb="00FBE3D2"/>
        </patternFill>
      </fill>
    </dxf>
    <dxf>
      <fill>
        <patternFill patternType="solid">
          <fgColor rgb="00F3F6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 ht="30" customHeight="1">
      <c r="F1" s="1" t="inlineStr">
        <is>
          <t>TPL-SPM-T9  |  project2-me.com</t>
        </is>
      </c>
    </row>
    <row r="2" ht="26" customHeight="1">
      <c r="A2" s="2" t="inlineStr">
        <is>
          <t>Owner Change Request Form and Change / VO Log (T9)</t>
        </is>
      </c>
      <c r="B2" s="3" t="n"/>
      <c r="C2" s="3" t="n"/>
      <c r="D2" s="3" t="n"/>
      <c r="E2" s="3" t="n"/>
      <c r="F2" s="3" t="n"/>
    </row>
    <row r="3" ht="30" customHeight="1">
      <c r="A3" s="4" t="inlineStr">
        <is>
          <t>How to use this workbook. Not legal advice: the contract's change clause and your counsel decide.</t>
        </is>
      </c>
    </row>
    <row r="5" ht="20" customHeight="1">
      <c r="B5" s="5" t="inlineStr">
        <is>
          <t>What it is</t>
        </is>
      </c>
    </row>
    <row r="6" ht="34" customHeight="1">
      <c r="B6" s="6" t="inlineStr">
        <is>
          <t>An owner-side change control workbook for a yacht newbuild: a one-page change request form and a change / variation order log with cumulative totals and an authority check against the owner's representative's limits.</t>
        </is>
      </c>
    </row>
    <row r="7" ht="34" customHeight="1">
      <c r="B7" s="6" t="inlineStr">
        <is>
          <t>It sits beside, not in place of, the Yard's variation order. The site's Variation Order Form and Cost Impact Calculation Sheet cover the priced VO and its cost build-up.</t>
        </is>
      </c>
    </row>
    <row r="8" ht="20" customHeight="1">
      <c r="B8" s="5" t="inlineStr">
        <is>
          <t>Sheets</t>
        </is>
      </c>
    </row>
    <row r="9" ht="19" customHeight="1">
      <c r="B9" s="6" t="inlineStr">
        <is>
          <t>Change Log - Blank / Change Log - Example YP-48: one row per request, in the order raised.</t>
        </is>
      </c>
    </row>
    <row r="10" ht="19" customHeight="1">
      <c r="B10" s="6" t="inlineStr">
        <is>
          <t>CR Form - Blank / CR Form - Example CR-06: the request form, printable on A4.</t>
        </is>
      </c>
    </row>
    <row r="11" ht="20" customHeight="1">
      <c r="B11" s="5" t="inlineStr">
        <is>
          <t>How to use the log</t>
        </is>
      </c>
    </row>
    <row r="12" ht="34" customHeight="1">
      <c r="B12" s="6" t="inlineStr">
        <is>
          <t>1. Fill the parameters at the top: as-at date, GA design freeze date, contractual delivery date, and the representative's limits from your delegation letter (index, contract price = 100, or replace with your currency).</t>
        </is>
      </c>
    </row>
    <row r="13" ht="19" customHeight="1">
      <c r="B13" s="6" t="inlineStr">
        <is>
          <t>2. Enter each request when it is raised, even if it is later rejected. Rejected requests are part of the record.</t>
        </is>
      </c>
    </row>
    <row r="14" ht="34" customHeight="1">
      <c r="B14" s="6" t="inlineStr">
        <is>
          <t>3. Enter the Yard's proposal (price, delivery days) and, once signed, the agreed figures. Write 0 when the agreed delivery effect is nil; a blank is flagged, because 'time to be advised' is how cumulative time claims start.</t>
        </is>
      </c>
    </row>
    <row r="15" ht="19" customHeight="1">
      <c r="B15" s="6" t="inlineStr">
        <is>
          <t>4. GT and weight effects come from the naval architect. Carry the running margins in the T7 Weight &amp; GT tracker.</t>
        </is>
      </c>
    </row>
    <row r="16" ht="34" customHeight="1">
      <c r="B16" s="6" t="inlineStr">
        <is>
          <t>5. Grey columns are formulas: before/after freeze, required approval level, cumulative signed price and days, the representative's signed total, an authority check and days open. Do not type over them.</t>
        </is>
      </c>
    </row>
    <row r="17" ht="20" customHeight="1">
      <c r="B17" s="5" t="inlineStr">
        <is>
          <t>Required approval level (formula)</t>
        </is>
      </c>
    </row>
    <row r="18" ht="49" customHeight="1">
      <c r="B18" s="6" t="inlineStr">
        <is>
          <t>Owner if the change has any delivery date effect, any GT effect, affects class/flag or the exterior profile, or is a credit (deleted scope). Otherwise Owner's rep if the price is within the per-request limit and the representative's signed total stays within the cumulative limit; else Owner. Adapt the formula in column P to your own letter.</t>
        </is>
      </c>
    </row>
    <row r="19" ht="20" customHeight="1">
      <c r="B19" s="5" t="inlineStr">
        <is>
          <t>Statuses</t>
        </is>
      </c>
    </row>
    <row r="20" ht="34" customHeight="1">
      <c r="B20" s="6" t="inlineStr">
        <is>
          <t>Raised, Screening, RFP sent, Priced, Signed, Disputed (proceeding), Rejected, Withdrawn, Deferred. Pending exposure counts Priced and Disputed items at the Yard's proposed price.</t>
        </is>
      </c>
    </row>
    <row r="21" ht="20" customHeight="1">
      <c r="B21" s="5" t="inlineStr">
        <is>
          <t>Example data</t>
        </is>
      </c>
    </row>
    <row r="22" ht="34" customHeight="1">
      <c r="B22" s="6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23" ht="19" customHeight="1">
      <c r="B23" s="6" t="inlineStr">
        <is>
          <t>All money is an index (contract price = 100). GT and weight effects match the T7 example for the same project.</t>
        </is>
      </c>
    </row>
    <row r="24" ht="20" customHeight="1">
      <c r="B24" s="5" t="inlineStr">
        <is>
          <t>Limits</t>
        </is>
      </c>
    </row>
    <row r="25" ht="34" customHeight="1">
      <c r="B25" s="6" t="inlineStr">
        <is>
          <t>Not legal advice. The contract's change clause, notice periods and signatories prevail over anything in this workbook.</t>
        </is>
      </c>
    </row>
  </sheetData>
  <mergeCells count="2">
    <mergeCell ref="A3:F3"/>
    <mergeCell ref="A2:F2"/>
  </mergeCells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72"/>
  <sheetViews>
    <sheetView workbookViewId="0">
      <pane xSplit="4" ySplit="12" topLeftCell="E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6" customWidth="1" min="3" max="3"/>
    <col width="40" customWidth="1" min="4" max="4"/>
    <col width="16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9" customWidth="1" min="13" max="13"/>
    <col width="11" customWidth="1" min="14" max="14"/>
    <col width="11" customWidth="1" min="15" max="15"/>
    <col width="13" customWidth="1" min="16" max="16"/>
    <col width="12" customWidth="1" min="17" max="17"/>
    <col width="12" customWidth="1" min="18" max="18"/>
    <col width="14" customWidth="1" min="19" max="19"/>
    <col width="11" customWidth="1" min="20" max="20"/>
    <col width="10" customWidth="1" min="21" max="21"/>
    <col width="11" customWidth="1" min="22" max="22"/>
    <col width="20" customWidth="1" min="23" max="23"/>
    <col width="8" customWidth="1" min="24" max="24"/>
    <col width="42" customWidth="1" min="25" max="25"/>
  </cols>
  <sheetData>
    <row r="1" ht="30" customHeight="1">
      <c r="Y1" s="1" t="inlineStr">
        <is>
          <t>TPL-SPM-T9  |  project2-me.com</t>
        </is>
      </c>
    </row>
    <row r="2" ht="26" customHeight="1">
      <c r="A2" s="2" t="inlineStr">
        <is>
          <t>Owner Change Request Form and Change / VO Log (T9)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</row>
    <row r="3" ht="30" customHeight="1">
      <c r="A3" s="4" t="inlineStr">
        <is>
          <t>Blank log. Index: contract price = 100 (or your currency). Enter your own delegation limits.</t>
        </is>
      </c>
    </row>
    <row r="5" ht="40" customHeight="1">
      <c r="C5" s="7" t="inlineStr">
        <is>
          <t>As at (date)</t>
        </is>
      </c>
      <c r="D5" s="8" t="n"/>
      <c r="H5" s="7" t="inlineStr">
        <is>
          <t>Requests logged</t>
        </is>
      </c>
      <c r="I5" s="9">
        <f>COUNTA($A$13:$A$72)</f>
        <v/>
      </c>
      <c r="K5" s="7" t="inlineStr">
        <is>
          <t>Signed price total (index)</t>
        </is>
      </c>
      <c r="L5" s="10">
        <f>SUMIF($S$13:$S$72,"Signed",$I$13:$I$72)</f>
        <v/>
      </c>
      <c r="N5" s="7" t="inlineStr">
        <is>
          <t>Agreed delivery days</t>
        </is>
      </c>
      <c r="O5" s="9">
        <f>SUMIF($S$13:$S$72,"Signed",$K$13:$K$72)</f>
        <v/>
      </c>
      <c r="Q5" s="7" t="inlineStr">
        <is>
          <t>Authority flags</t>
        </is>
      </c>
      <c r="R5" s="9">
        <f>COUNTIF($W$13:$W$72,"CHECK*")</f>
        <v/>
      </c>
    </row>
    <row r="6" ht="40" customHeight="1">
      <c r="C6" s="7" t="inlineStr">
        <is>
          <t>GA design freeze (date)</t>
        </is>
      </c>
      <c r="D6" s="8" t="n"/>
      <c r="H6" s="7" t="inlineStr">
        <is>
          <t>Signed</t>
        </is>
      </c>
      <c r="I6" s="9">
        <f>COUNTIF($S$13:$S$72,"Signed")</f>
        <v/>
      </c>
      <c r="K6" s="7" t="inlineStr">
        <is>
          <t>Pending exposure (index)</t>
        </is>
      </c>
      <c r="L6" s="10">
        <f>SUMIF($S$13:$S$72,"Priced",$H$13:$H$72)+SUMIF($S$13:$S$72,"Disputed (proceeding)",$H$13:$H$72)</f>
        <v/>
      </c>
      <c r="N6" s="7" t="inlineStr">
        <is>
          <t>Days claimed, not agreed</t>
        </is>
      </c>
      <c r="O6" s="9">
        <f>SUMIF($S$13:$S$72,"Priced",$J$13:$J$72)+SUMIF($S$13:$S$72,"Disputed (proceeding)",$J$13:$J$72)</f>
        <v/>
      </c>
      <c r="Q6" s="7" t="inlineStr">
        <is>
          <t>Changes after GA freeze</t>
        </is>
      </c>
      <c r="R6" s="9">
        <f>COUNTIF($F$13:$F$72,"After freeze")</f>
        <v/>
      </c>
    </row>
    <row r="7" ht="40" customHeight="1">
      <c r="C7" s="7" t="inlineStr">
        <is>
          <t>Contractual delivery date</t>
        </is>
      </c>
      <c r="D7" s="8" t="n"/>
      <c r="H7" s="7" t="inlineStr">
        <is>
          <t>Open (raised to priced)</t>
        </is>
      </c>
      <c r="I7" s="9">
        <f>COUNTIF($S$13:$S$72,"Raised")+COUNTIF($S$13:$S$72,"Screening")+COUNTIF($S$13:$S$72,"RFP sent")+COUNTIF($S$13:$S$72,"Priced")</f>
        <v/>
      </c>
      <c r="K7" s="7" t="inlineStr">
        <is>
          <t>Total if pending accepted</t>
        </is>
      </c>
      <c r="L7" s="10">
        <f>L5+L6</f>
        <v/>
      </c>
      <c r="N7" s="7" t="inlineStr">
        <is>
          <t>Forecast delivery (agreed days)</t>
        </is>
      </c>
      <c r="O7" s="11">
        <f>IF($D$7="","",$D$7+O5)</f>
        <v/>
      </c>
    </row>
    <row r="8" ht="40" customHeight="1">
      <c r="C8" s="7" t="inlineStr">
        <is>
          <t>Rep's limit per request (index)</t>
        </is>
      </c>
      <c r="D8" s="12" t="n">
        <v>0.25</v>
      </c>
      <c r="H8" s="7" t="inlineStr">
        <is>
          <t>Disputed (proceeding)</t>
        </is>
      </c>
      <c r="I8" s="9">
        <f>COUNTIF($S$13:$S$72,"Disputed (proceeding)")</f>
        <v/>
      </c>
      <c r="K8" s="7" t="inlineStr">
        <is>
          <t>Signed GT effect</t>
        </is>
      </c>
      <c r="L8" s="13">
        <f>SUMIF($S$13:$S$72,"Signed",$L$13:$L$72)</f>
        <v/>
      </c>
      <c r="N8" s="7" t="inlineStr">
        <is>
          <t>Rep's signed total (index)</t>
        </is>
      </c>
      <c r="O8" s="10">
        <f>SUMIFS($I$13:$I$72,$S$13:$S$72,"Signed",$Q$13:$Q$72,"Owner's rep")</f>
        <v/>
      </c>
    </row>
    <row r="9" ht="40" customHeight="1">
      <c r="C9" s="7" t="inlineStr">
        <is>
          <t>Rep's cumulative limit (index)</t>
        </is>
      </c>
      <c r="D9" s="12" t="n">
        <v>1.5</v>
      </c>
      <c r="H9" s="7" t="inlineStr">
        <is>
          <t>Rejected / withdrawn / deferred</t>
        </is>
      </c>
      <c r="I9" s="9">
        <f>COUNTIF($S$13:$S$72,"Rejected")+COUNTIF($S$13:$S$72,"Withdrawn")+COUNTIF($S$13:$S$72,"Deferred")</f>
        <v/>
      </c>
      <c r="K9" s="7" t="inlineStr">
        <is>
          <t>Signed weight effect</t>
        </is>
      </c>
      <c r="L9" s="13">
        <f>SUMIF($S$13:$S$72,"Signed",$M$13:$M$72)</f>
        <v/>
      </c>
      <c r="N9" s="7" t="inlineStr">
        <is>
          <t>Rep's limit left (index)</t>
        </is>
      </c>
      <c r="O9" s="10">
        <f>$D$9-O8</f>
        <v/>
      </c>
    </row>
    <row r="10" ht="22" customHeight="1">
      <c r="C10" s="14" t="inlineStr">
        <is>
          <t>Index: contract price = 100. White cells are inputs; grey cells are formulas.</t>
        </is>
      </c>
    </row>
    <row r="12" ht="70" customHeight="1">
      <c r="A12" s="15" t="inlineStr">
        <is>
          <t>CR no</t>
        </is>
      </c>
      <c r="B12" s="15" t="inlineStr">
        <is>
          <t>Date raised</t>
        </is>
      </c>
      <c r="C12" s="15" t="inlineStr">
        <is>
          <t>Raised by</t>
        </is>
      </c>
      <c r="D12" s="15" t="inlineStr">
        <is>
          <t>Description of the change</t>
        </is>
      </c>
      <c r="E12" s="15" t="inlineStr">
        <is>
          <t>Area / system</t>
        </is>
      </c>
      <c r="F12" s="15" t="inlineStr">
        <is>
          <t>Before / after GA freeze</t>
        </is>
      </c>
      <c r="G12" s="15" t="inlineStr">
        <is>
          <t>Yard VO ref</t>
        </is>
      </c>
      <c r="H12" s="15" t="inlineStr">
        <is>
          <t>Price, Yard proposal (index)</t>
        </is>
      </c>
      <c r="I12" s="15" t="inlineStr">
        <is>
          <t>Price, agreed (index)</t>
        </is>
      </c>
      <c r="J12" s="15" t="inlineStr">
        <is>
          <t>Delivery days, Yard proposal</t>
        </is>
      </c>
      <c r="K12" s="15" t="inlineStr">
        <is>
          <t>Delivery days, agreed</t>
        </is>
      </c>
      <c r="L12" s="15" t="inlineStr">
        <is>
          <t>GT effect</t>
        </is>
      </c>
      <c r="M12" s="15" t="inlineStr">
        <is>
          <t>Weight effect (index)</t>
        </is>
      </c>
      <c r="N12" s="15" t="inlineStr">
        <is>
          <t>Class / flag or exterior profile affected?</t>
        </is>
      </c>
      <c r="O12" s="15" t="inlineStr">
        <is>
          <t>Changes a payment milestone?</t>
        </is>
      </c>
      <c r="P12" s="15" t="inlineStr">
        <is>
          <t>Required approval level</t>
        </is>
      </c>
      <c r="Q12" s="15" t="inlineStr">
        <is>
          <t>Approved by</t>
        </is>
      </c>
      <c r="R12" s="15" t="inlineStr">
        <is>
          <t>Decision date</t>
        </is>
      </c>
      <c r="S12" s="15" t="inlineStr">
        <is>
          <t>Status</t>
        </is>
      </c>
      <c r="T12" s="15" t="inlineStr">
        <is>
          <t>Cumulative signed price (index)</t>
        </is>
      </c>
      <c r="U12" s="15" t="inlineStr">
        <is>
          <t>Cumulative agreed days</t>
        </is>
      </c>
      <c r="V12" s="15" t="inlineStr">
        <is>
          <t>Owner's rep signed total (index)</t>
        </is>
      </c>
      <c r="W12" s="15" t="inlineStr">
        <is>
          <t>Authority check</t>
        </is>
      </c>
      <c r="X12" s="15" t="inlineStr">
        <is>
          <t>Days open</t>
        </is>
      </c>
      <c r="Y12" s="15" t="inlineStr">
        <is>
          <t>Notes</t>
        </is>
      </c>
    </row>
    <row r="13" ht="22" customHeight="1">
      <c r="A13" s="16" t="n"/>
      <c r="B13" s="17" t="n"/>
      <c r="C13" s="16" t="n"/>
      <c r="D13" s="16" t="n"/>
      <c r="E13" s="16" t="n"/>
      <c r="F13" s="18">
        <f>IF(OR(B13="",$D$6=""),"",IF(B13&gt;$D$6,"After freeze","Before freeze"))</f>
        <v/>
      </c>
      <c r="G13" s="16" t="n"/>
      <c r="H13" s="19" t="n"/>
      <c r="I13" s="19" t="n"/>
      <c r="J13" s="16" t="n"/>
      <c r="K13" s="16" t="n"/>
      <c r="L13" s="20" t="n"/>
      <c r="M13" s="20" t="n"/>
      <c r="N13" s="16" t="n"/>
      <c r="O13" s="16" t="n"/>
      <c r="P13" s="18">
        <f>IF(A13="","",IF(OR(IF(K13&lt;&gt;"",K13,IF(J13&lt;&gt;"",J13,0))&gt;0,AND(L13&lt;&gt;"",L13&lt;&gt;0),N13="Yes",IF(I13&lt;&gt;"",I13,IF(H13&lt;&gt;"",H13,0))&lt;0),"Owner",IF(OR(IF(I13&lt;&gt;"",I13,IF(H13&lt;&gt;"",H13,0))&gt;$D$8,V13-IF(AND(S13="Signed",Q13="Owner's rep"),N(I13),0)+IF(I13&lt;&gt;"",I13,IF(H13&lt;&gt;"",H13,0))&gt;$D$9),"Owner","Owner's rep")))</f>
        <v/>
      </c>
      <c r="Q13" s="16" t="n"/>
      <c r="R13" s="17" t="n"/>
      <c r="S13" s="16" t="n"/>
      <c r="T13" s="21">
        <f>IF(A13="","",SUMIF($S$13:S13,"Signed",$I$13:I13))</f>
        <v/>
      </c>
      <c r="U13" s="18">
        <f>IF(A13="","",SUMIF($S$13:S13,"Signed",$K$13:K13))</f>
        <v/>
      </c>
      <c r="V13" s="21">
        <f>IF(A13="","",SUMIFS($I$13:I13,$S$13:S13,"Signed",$Q$13:Q13,"Owner's rep"))</f>
        <v/>
      </c>
      <c r="W13" s="18">
        <f>IF(A13="","",IF(AND(Q13="Owner's rep",P13="Owner"),"CHECK: above rep's limits",IF(AND(OR(S13="Signed",S13="Disputed (proceeding)"),Q13=""),"CHECK: approver missing",IF(AND(S13="Signed",I13=""),"CHECK: agreed price missing",IF(AND(S13="Signed",K13=""),"CHECK: days not stated","OK")))))</f>
        <v/>
      </c>
      <c r="X13" s="18">
        <f>IF(OR(A13="",B13=""),"",IF(OR(S13="Signed",S13="Rejected",S13="Withdrawn",S13="Deferred"),IF(R13&lt;&gt;"",R13-B13,""),$D$5-B13))</f>
        <v/>
      </c>
      <c r="Y13" s="16" t="n"/>
    </row>
    <row r="14" ht="22" customHeight="1">
      <c r="A14" s="16" t="n"/>
      <c r="B14" s="17" t="n"/>
      <c r="C14" s="16" t="n"/>
      <c r="D14" s="16" t="n"/>
      <c r="E14" s="16" t="n"/>
      <c r="F14" s="18">
        <f>IF(OR(B14="",$D$6=""),"",IF(B14&gt;$D$6,"After freeze","Before freeze"))</f>
        <v/>
      </c>
      <c r="G14" s="16" t="n"/>
      <c r="H14" s="19" t="n"/>
      <c r="I14" s="19" t="n"/>
      <c r="J14" s="16" t="n"/>
      <c r="K14" s="16" t="n"/>
      <c r="L14" s="20" t="n"/>
      <c r="M14" s="20" t="n"/>
      <c r="N14" s="16" t="n"/>
      <c r="O14" s="16" t="n"/>
      <c r="P14" s="18">
        <f>IF(A14="","",IF(OR(IF(K14&lt;&gt;"",K14,IF(J14&lt;&gt;"",J14,0))&gt;0,AND(L14&lt;&gt;"",L14&lt;&gt;0),N14="Yes",IF(I14&lt;&gt;"",I14,IF(H14&lt;&gt;"",H14,0))&lt;0),"Owner",IF(OR(IF(I14&lt;&gt;"",I14,IF(H14&lt;&gt;"",H14,0))&gt;$D$8,V14-IF(AND(S14="Signed",Q14="Owner's rep"),N(I14),0)+IF(I14&lt;&gt;"",I14,IF(H14&lt;&gt;"",H14,0))&gt;$D$9),"Owner","Owner's rep")))</f>
        <v/>
      </c>
      <c r="Q14" s="16" t="n"/>
      <c r="R14" s="17" t="n"/>
      <c r="S14" s="16" t="n"/>
      <c r="T14" s="21">
        <f>IF(A14="","",SUMIF($S$13:S14,"Signed",$I$13:I14))</f>
        <v/>
      </c>
      <c r="U14" s="18">
        <f>IF(A14="","",SUMIF($S$13:S14,"Signed",$K$13:K14))</f>
        <v/>
      </c>
      <c r="V14" s="21">
        <f>IF(A14="","",SUMIFS($I$13:I14,$S$13:S14,"Signed",$Q$13:Q14,"Owner's rep"))</f>
        <v/>
      </c>
      <c r="W14" s="18">
        <f>IF(A14="","",IF(AND(Q14="Owner's rep",P14="Owner"),"CHECK: above rep's limits",IF(AND(OR(S14="Signed",S14="Disputed (proceeding)"),Q14=""),"CHECK: approver missing",IF(AND(S14="Signed",I14=""),"CHECK: agreed price missing",IF(AND(S14="Signed",K14=""),"CHECK: days not stated","OK")))))</f>
        <v/>
      </c>
      <c r="X14" s="18">
        <f>IF(OR(A14="",B14=""),"",IF(OR(S14="Signed",S14="Rejected",S14="Withdrawn",S14="Deferred"),IF(R14&lt;&gt;"",R14-B14,""),$D$5-B14))</f>
        <v/>
      </c>
      <c r="Y14" s="16" t="n"/>
    </row>
    <row r="15" ht="22" customHeight="1">
      <c r="A15" s="16" t="n"/>
      <c r="B15" s="17" t="n"/>
      <c r="C15" s="16" t="n"/>
      <c r="D15" s="16" t="n"/>
      <c r="E15" s="16" t="n"/>
      <c r="F15" s="18">
        <f>IF(OR(B15="",$D$6=""),"",IF(B15&gt;$D$6,"After freeze","Before freeze"))</f>
        <v/>
      </c>
      <c r="G15" s="16" t="n"/>
      <c r="H15" s="19" t="n"/>
      <c r="I15" s="19" t="n"/>
      <c r="J15" s="16" t="n"/>
      <c r="K15" s="16" t="n"/>
      <c r="L15" s="20" t="n"/>
      <c r="M15" s="20" t="n"/>
      <c r="N15" s="16" t="n"/>
      <c r="O15" s="16" t="n"/>
      <c r="P15" s="18">
        <f>IF(A15="","",IF(OR(IF(K15&lt;&gt;"",K15,IF(J15&lt;&gt;"",J15,0))&gt;0,AND(L15&lt;&gt;"",L15&lt;&gt;0),N15="Yes",IF(I15&lt;&gt;"",I15,IF(H15&lt;&gt;"",H15,0))&lt;0),"Owner",IF(OR(IF(I15&lt;&gt;"",I15,IF(H15&lt;&gt;"",H15,0))&gt;$D$8,V15-IF(AND(S15="Signed",Q15="Owner's rep"),N(I15),0)+IF(I15&lt;&gt;"",I15,IF(H15&lt;&gt;"",H15,0))&gt;$D$9),"Owner","Owner's rep")))</f>
        <v/>
      </c>
      <c r="Q15" s="16" t="n"/>
      <c r="R15" s="17" t="n"/>
      <c r="S15" s="16" t="n"/>
      <c r="T15" s="21">
        <f>IF(A15="","",SUMIF($S$13:S15,"Signed",$I$13:I15))</f>
        <v/>
      </c>
      <c r="U15" s="18">
        <f>IF(A15="","",SUMIF($S$13:S15,"Signed",$K$13:K15))</f>
        <v/>
      </c>
      <c r="V15" s="21">
        <f>IF(A15="","",SUMIFS($I$13:I15,$S$13:S15,"Signed",$Q$13:Q15,"Owner's rep"))</f>
        <v/>
      </c>
      <c r="W15" s="18">
        <f>IF(A15="","",IF(AND(Q15="Owner's rep",P15="Owner"),"CHECK: above rep's limits",IF(AND(OR(S15="Signed",S15="Disputed (proceeding)"),Q15=""),"CHECK: approver missing",IF(AND(S15="Signed",I15=""),"CHECK: agreed price missing",IF(AND(S15="Signed",K15=""),"CHECK: days not stated","OK")))))</f>
        <v/>
      </c>
      <c r="X15" s="18">
        <f>IF(OR(A15="",B15=""),"",IF(OR(S15="Signed",S15="Rejected",S15="Withdrawn",S15="Deferred"),IF(R15&lt;&gt;"",R15-B15,""),$D$5-B15))</f>
        <v/>
      </c>
      <c r="Y15" s="16" t="n"/>
    </row>
    <row r="16" ht="22" customHeight="1">
      <c r="A16" s="16" t="n"/>
      <c r="B16" s="17" t="n"/>
      <c r="C16" s="16" t="n"/>
      <c r="D16" s="16" t="n"/>
      <c r="E16" s="16" t="n"/>
      <c r="F16" s="18">
        <f>IF(OR(B16="",$D$6=""),"",IF(B16&gt;$D$6,"After freeze","Before freeze"))</f>
        <v/>
      </c>
      <c r="G16" s="16" t="n"/>
      <c r="H16" s="19" t="n"/>
      <c r="I16" s="19" t="n"/>
      <c r="J16" s="16" t="n"/>
      <c r="K16" s="16" t="n"/>
      <c r="L16" s="20" t="n"/>
      <c r="M16" s="20" t="n"/>
      <c r="N16" s="16" t="n"/>
      <c r="O16" s="16" t="n"/>
      <c r="P16" s="18">
        <f>IF(A16="","",IF(OR(IF(K16&lt;&gt;"",K16,IF(J16&lt;&gt;"",J16,0))&gt;0,AND(L16&lt;&gt;"",L16&lt;&gt;0),N16="Yes",IF(I16&lt;&gt;"",I16,IF(H16&lt;&gt;"",H16,0))&lt;0),"Owner",IF(OR(IF(I16&lt;&gt;"",I16,IF(H16&lt;&gt;"",H16,0))&gt;$D$8,V16-IF(AND(S16="Signed",Q16="Owner's rep"),N(I16),0)+IF(I16&lt;&gt;"",I16,IF(H16&lt;&gt;"",H16,0))&gt;$D$9),"Owner","Owner's rep")))</f>
        <v/>
      </c>
      <c r="Q16" s="16" t="n"/>
      <c r="R16" s="17" t="n"/>
      <c r="S16" s="16" t="n"/>
      <c r="T16" s="21">
        <f>IF(A16="","",SUMIF($S$13:S16,"Signed",$I$13:I16))</f>
        <v/>
      </c>
      <c r="U16" s="18">
        <f>IF(A16="","",SUMIF($S$13:S16,"Signed",$K$13:K16))</f>
        <v/>
      </c>
      <c r="V16" s="21">
        <f>IF(A16="","",SUMIFS($I$13:I16,$S$13:S16,"Signed",$Q$13:Q16,"Owner's rep"))</f>
        <v/>
      </c>
      <c r="W16" s="18">
        <f>IF(A16="","",IF(AND(Q16="Owner's rep",P16="Owner"),"CHECK: above rep's limits",IF(AND(OR(S16="Signed",S16="Disputed (proceeding)"),Q16=""),"CHECK: approver missing",IF(AND(S16="Signed",I16=""),"CHECK: agreed price missing",IF(AND(S16="Signed",K16=""),"CHECK: days not stated","OK")))))</f>
        <v/>
      </c>
      <c r="X16" s="18">
        <f>IF(OR(A16="",B16=""),"",IF(OR(S16="Signed",S16="Rejected",S16="Withdrawn",S16="Deferred"),IF(R16&lt;&gt;"",R16-B16,""),$D$5-B16))</f>
        <v/>
      </c>
      <c r="Y16" s="16" t="n"/>
    </row>
    <row r="17" ht="22" customHeight="1">
      <c r="A17" s="16" t="n"/>
      <c r="B17" s="17" t="n"/>
      <c r="C17" s="16" t="n"/>
      <c r="D17" s="16" t="n"/>
      <c r="E17" s="16" t="n"/>
      <c r="F17" s="18">
        <f>IF(OR(B17="",$D$6=""),"",IF(B17&gt;$D$6,"After freeze","Before freeze"))</f>
        <v/>
      </c>
      <c r="G17" s="16" t="n"/>
      <c r="H17" s="19" t="n"/>
      <c r="I17" s="19" t="n"/>
      <c r="J17" s="16" t="n"/>
      <c r="K17" s="16" t="n"/>
      <c r="L17" s="20" t="n"/>
      <c r="M17" s="20" t="n"/>
      <c r="N17" s="16" t="n"/>
      <c r="O17" s="16" t="n"/>
      <c r="P17" s="18">
        <f>IF(A17="","",IF(OR(IF(K17&lt;&gt;"",K17,IF(J17&lt;&gt;"",J17,0))&gt;0,AND(L17&lt;&gt;"",L17&lt;&gt;0),N17="Yes",IF(I17&lt;&gt;"",I17,IF(H17&lt;&gt;"",H17,0))&lt;0),"Owner",IF(OR(IF(I17&lt;&gt;"",I17,IF(H17&lt;&gt;"",H17,0))&gt;$D$8,V17-IF(AND(S17="Signed",Q17="Owner's rep"),N(I17),0)+IF(I17&lt;&gt;"",I17,IF(H17&lt;&gt;"",H17,0))&gt;$D$9),"Owner","Owner's rep")))</f>
        <v/>
      </c>
      <c r="Q17" s="16" t="n"/>
      <c r="R17" s="17" t="n"/>
      <c r="S17" s="16" t="n"/>
      <c r="T17" s="21">
        <f>IF(A17="","",SUMIF($S$13:S17,"Signed",$I$13:I17))</f>
        <v/>
      </c>
      <c r="U17" s="18">
        <f>IF(A17="","",SUMIF($S$13:S17,"Signed",$K$13:K17))</f>
        <v/>
      </c>
      <c r="V17" s="21">
        <f>IF(A17="","",SUMIFS($I$13:I17,$S$13:S17,"Signed",$Q$13:Q17,"Owner's rep"))</f>
        <v/>
      </c>
      <c r="W17" s="18">
        <f>IF(A17="","",IF(AND(Q17="Owner's rep",P17="Owner"),"CHECK: above rep's limits",IF(AND(OR(S17="Signed",S17="Disputed (proceeding)"),Q17=""),"CHECK: approver missing",IF(AND(S17="Signed",I17=""),"CHECK: agreed price missing",IF(AND(S17="Signed",K17=""),"CHECK: days not stated","OK")))))</f>
        <v/>
      </c>
      <c r="X17" s="18">
        <f>IF(OR(A17="",B17=""),"",IF(OR(S17="Signed",S17="Rejected",S17="Withdrawn",S17="Deferred"),IF(R17&lt;&gt;"",R17-B17,""),$D$5-B17))</f>
        <v/>
      </c>
      <c r="Y17" s="16" t="n"/>
    </row>
    <row r="18" ht="22" customHeight="1">
      <c r="A18" s="16" t="n"/>
      <c r="B18" s="17" t="n"/>
      <c r="C18" s="16" t="n"/>
      <c r="D18" s="16" t="n"/>
      <c r="E18" s="16" t="n"/>
      <c r="F18" s="18">
        <f>IF(OR(B18="",$D$6=""),"",IF(B18&gt;$D$6,"After freeze","Before freeze"))</f>
        <v/>
      </c>
      <c r="G18" s="16" t="n"/>
      <c r="H18" s="19" t="n"/>
      <c r="I18" s="19" t="n"/>
      <c r="J18" s="16" t="n"/>
      <c r="K18" s="16" t="n"/>
      <c r="L18" s="20" t="n"/>
      <c r="M18" s="20" t="n"/>
      <c r="N18" s="16" t="n"/>
      <c r="O18" s="16" t="n"/>
      <c r="P18" s="18">
        <f>IF(A18="","",IF(OR(IF(K18&lt;&gt;"",K18,IF(J18&lt;&gt;"",J18,0))&gt;0,AND(L18&lt;&gt;"",L18&lt;&gt;0),N18="Yes",IF(I18&lt;&gt;"",I18,IF(H18&lt;&gt;"",H18,0))&lt;0),"Owner",IF(OR(IF(I18&lt;&gt;"",I18,IF(H18&lt;&gt;"",H18,0))&gt;$D$8,V18-IF(AND(S18="Signed",Q18="Owner's rep"),N(I18),0)+IF(I18&lt;&gt;"",I18,IF(H18&lt;&gt;"",H18,0))&gt;$D$9),"Owner","Owner's rep")))</f>
        <v/>
      </c>
      <c r="Q18" s="16" t="n"/>
      <c r="R18" s="17" t="n"/>
      <c r="S18" s="16" t="n"/>
      <c r="T18" s="21">
        <f>IF(A18="","",SUMIF($S$13:S18,"Signed",$I$13:I18))</f>
        <v/>
      </c>
      <c r="U18" s="18">
        <f>IF(A18="","",SUMIF($S$13:S18,"Signed",$K$13:K18))</f>
        <v/>
      </c>
      <c r="V18" s="21">
        <f>IF(A18="","",SUMIFS($I$13:I18,$S$13:S18,"Signed",$Q$13:Q18,"Owner's rep"))</f>
        <v/>
      </c>
      <c r="W18" s="18">
        <f>IF(A18="","",IF(AND(Q18="Owner's rep",P18="Owner"),"CHECK: above rep's limits",IF(AND(OR(S18="Signed",S18="Disputed (proceeding)"),Q18=""),"CHECK: approver missing",IF(AND(S18="Signed",I18=""),"CHECK: agreed price missing",IF(AND(S18="Signed",K18=""),"CHECK: days not stated","OK")))))</f>
        <v/>
      </c>
      <c r="X18" s="18">
        <f>IF(OR(A18="",B18=""),"",IF(OR(S18="Signed",S18="Rejected",S18="Withdrawn",S18="Deferred"),IF(R18&lt;&gt;"",R18-B18,""),$D$5-B18))</f>
        <v/>
      </c>
      <c r="Y18" s="16" t="n"/>
    </row>
    <row r="19" ht="22" customHeight="1">
      <c r="A19" s="16" t="n"/>
      <c r="B19" s="17" t="n"/>
      <c r="C19" s="16" t="n"/>
      <c r="D19" s="16" t="n"/>
      <c r="E19" s="16" t="n"/>
      <c r="F19" s="18">
        <f>IF(OR(B19="",$D$6=""),"",IF(B19&gt;$D$6,"After freeze","Before freeze"))</f>
        <v/>
      </c>
      <c r="G19" s="16" t="n"/>
      <c r="H19" s="19" t="n"/>
      <c r="I19" s="19" t="n"/>
      <c r="J19" s="16" t="n"/>
      <c r="K19" s="16" t="n"/>
      <c r="L19" s="20" t="n"/>
      <c r="M19" s="20" t="n"/>
      <c r="N19" s="16" t="n"/>
      <c r="O19" s="16" t="n"/>
      <c r="P19" s="18">
        <f>IF(A19="","",IF(OR(IF(K19&lt;&gt;"",K19,IF(J19&lt;&gt;"",J19,0))&gt;0,AND(L19&lt;&gt;"",L19&lt;&gt;0),N19="Yes",IF(I19&lt;&gt;"",I19,IF(H19&lt;&gt;"",H19,0))&lt;0),"Owner",IF(OR(IF(I19&lt;&gt;"",I19,IF(H19&lt;&gt;"",H19,0))&gt;$D$8,V19-IF(AND(S19="Signed",Q19="Owner's rep"),N(I19),0)+IF(I19&lt;&gt;"",I19,IF(H19&lt;&gt;"",H19,0))&gt;$D$9),"Owner","Owner's rep")))</f>
        <v/>
      </c>
      <c r="Q19" s="16" t="n"/>
      <c r="R19" s="17" t="n"/>
      <c r="S19" s="16" t="n"/>
      <c r="T19" s="21">
        <f>IF(A19="","",SUMIF($S$13:S19,"Signed",$I$13:I19))</f>
        <v/>
      </c>
      <c r="U19" s="18">
        <f>IF(A19="","",SUMIF($S$13:S19,"Signed",$K$13:K19))</f>
        <v/>
      </c>
      <c r="V19" s="21">
        <f>IF(A19="","",SUMIFS($I$13:I19,$S$13:S19,"Signed",$Q$13:Q19,"Owner's rep"))</f>
        <v/>
      </c>
      <c r="W19" s="18">
        <f>IF(A19="","",IF(AND(Q19="Owner's rep",P19="Owner"),"CHECK: above rep's limits",IF(AND(OR(S19="Signed",S19="Disputed (proceeding)"),Q19=""),"CHECK: approver missing",IF(AND(S19="Signed",I19=""),"CHECK: agreed price missing",IF(AND(S19="Signed",K19=""),"CHECK: days not stated","OK")))))</f>
        <v/>
      </c>
      <c r="X19" s="18">
        <f>IF(OR(A19="",B19=""),"",IF(OR(S19="Signed",S19="Rejected",S19="Withdrawn",S19="Deferred"),IF(R19&lt;&gt;"",R19-B19,""),$D$5-B19))</f>
        <v/>
      </c>
      <c r="Y19" s="16" t="n"/>
    </row>
    <row r="20" ht="22" customHeight="1">
      <c r="A20" s="16" t="n"/>
      <c r="B20" s="17" t="n"/>
      <c r="C20" s="16" t="n"/>
      <c r="D20" s="16" t="n"/>
      <c r="E20" s="16" t="n"/>
      <c r="F20" s="18">
        <f>IF(OR(B20="",$D$6=""),"",IF(B20&gt;$D$6,"After freeze","Before freeze"))</f>
        <v/>
      </c>
      <c r="G20" s="16" t="n"/>
      <c r="H20" s="19" t="n"/>
      <c r="I20" s="19" t="n"/>
      <c r="J20" s="16" t="n"/>
      <c r="K20" s="16" t="n"/>
      <c r="L20" s="20" t="n"/>
      <c r="M20" s="20" t="n"/>
      <c r="N20" s="16" t="n"/>
      <c r="O20" s="16" t="n"/>
      <c r="P20" s="18">
        <f>IF(A20="","",IF(OR(IF(K20&lt;&gt;"",K20,IF(J20&lt;&gt;"",J20,0))&gt;0,AND(L20&lt;&gt;"",L20&lt;&gt;0),N20="Yes",IF(I20&lt;&gt;"",I20,IF(H20&lt;&gt;"",H20,0))&lt;0),"Owner",IF(OR(IF(I20&lt;&gt;"",I20,IF(H20&lt;&gt;"",H20,0))&gt;$D$8,V20-IF(AND(S20="Signed",Q20="Owner's rep"),N(I20),0)+IF(I20&lt;&gt;"",I20,IF(H20&lt;&gt;"",H20,0))&gt;$D$9),"Owner","Owner's rep")))</f>
        <v/>
      </c>
      <c r="Q20" s="16" t="n"/>
      <c r="R20" s="17" t="n"/>
      <c r="S20" s="16" t="n"/>
      <c r="T20" s="21">
        <f>IF(A20="","",SUMIF($S$13:S20,"Signed",$I$13:I20))</f>
        <v/>
      </c>
      <c r="U20" s="18">
        <f>IF(A20="","",SUMIF($S$13:S20,"Signed",$K$13:K20))</f>
        <v/>
      </c>
      <c r="V20" s="21">
        <f>IF(A20="","",SUMIFS($I$13:I20,$S$13:S20,"Signed",$Q$13:Q20,"Owner's rep"))</f>
        <v/>
      </c>
      <c r="W20" s="18">
        <f>IF(A20="","",IF(AND(Q20="Owner's rep",P20="Owner"),"CHECK: above rep's limits",IF(AND(OR(S20="Signed",S20="Disputed (proceeding)"),Q20=""),"CHECK: approver missing",IF(AND(S20="Signed",I20=""),"CHECK: agreed price missing",IF(AND(S20="Signed",K20=""),"CHECK: days not stated","OK")))))</f>
        <v/>
      </c>
      <c r="X20" s="18">
        <f>IF(OR(A20="",B20=""),"",IF(OR(S20="Signed",S20="Rejected",S20="Withdrawn",S20="Deferred"),IF(R20&lt;&gt;"",R20-B20,""),$D$5-B20))</f>
        <v/>
      </c>
      <c r="Y20" s="16" t="n"/>
    </row>
    <row r="21" ht="22" customHeight="1">
      <c r="A21" s="16" t="n"/>
      <c r="B21" s="17" t="n"/>
      <c r="C21" s="16" t="n"/>
      <c r="D21" s="16" t="n"/>
      <c r="E21" s="16" t="n"/>
      <c r="F21" s="18">
        <f>IF(OR(B21="",$D$6=""),"",IF(B21&gt;$D$6,"After freeze","Before freeze"))</f>
        <v/>
      </c>
      <c r="G21" s="16" t="n"/>
      <c r="H21" s="19" t="n"/>
      <c r="I21" s="19" t="n"/>
      <c r="J21" s="16" t="n"/>
      <c r="K21" s="16" t="n"/>
      <c r="L21" s="20" t="n"/>
      <c r="M21" s="20" t="n"/>
      <c r="N21" s="16" t="n"/>
      <c r="O21" s="16" t="n"/>
      <c r="P21" s="18">
        <f>IF(A21="","",IF(OR(IF(K21&lt;&gt;"",K21,IF(J21&lt;&gt;"",J21,0))&gt;0,AND(L21&lt;&gt;"",L21&lt;&gt;0),N21="Yes",IF(I21&lt;&gt;"",I21,IF(H21&lt;&gt;"",H21,0))&lt;0),"Owner",IF(OR(IF(I21&lt;&gt;"",I21,IF(H21&lt;&gt;"",H21,0))&gt;$D$8,V21-IF(AND(S21="Signed",Q21="Owner's rep"),N(I21),0)+IF(I21&lt;&gt;"",I21,IF(H21&lt;&gt;"",H21,0))&gt;$D$9),"Owner","Owner's rep")))</f>
        <v/>
      </c>
      <c r="Q21" s="16" t="n"/>
      <c r="R21" s="17" t="n"/>
      <c r="S21" s="16" t="n"/>
      <c r="T21" s="21">
        <f>IF(A21="","",SUMIF($S$13:S21,"Signed",$I$13:I21))</f>
        <v/>
      </c>
      <c r="U21" s="18">
        <f>IF(A21="","",SUMIF($S$13:S21,"Signed",$K$13:K21))</f>
        <v/>
      </c>
      <c r="V21" s="21">
        <f>IF(A21="","",SUMIFS($I$13:I21,$S$13:S21,"Signed",$Q$13:Q21,"Owner's rep"))</f>
        <v/>
      </c>
      <c r="W21" s="18">
        <f>IF(A21="","",IF(AND(Q21="Owner's rep",P21="Owner"),"CHECK: above rep's limits",IF(AND(OR(S21="Signed",S21="Disputed (proceeding)"),Q21=""),"CHECK: approver missing",IF(AND(S21="Signed",I21=""),"CHECK: agreed price missing",IF(AND(S21="Signed",K21=""),"CHECK: days not stated","OK")))))</f>
        <v/>
      </c>
      <c r="X21" s="18">
        <f>IF(OR(A21="",B21=""),"",IF(OR(S21="Signed",S21="Rejected",S21="Withdrawn",S21="Deferred"),IF(R21&lt;&gt;"",R21-B21,""),$D$5-B21))</f>
        <v/>
      </c>
      <c r="Y21" s="16" t="n"/>
    </row>
    <row r="22" ht="22" customHeight="1">
      <c r="A22" s="16" t="n"/>
      <c r="B22" s="17" t="n"/>
      <c r="C22" s="16" t="n"/>
      <c r="D22" s="16" t="n"/>
      <c r="E22" s="16" t="n"/>
      <c r="F22" s="18">
        <f>IF(OR(B22="",$D$6=""),"",IF(B22&gt;$D$6,"After freeze","Before freeze"))</f>
        <v/>
      </c>
      <c r="G22" s="16" t="n"/>
      <c r="H22" s="19" t="n"/>
      <c r="I22" s="19" t="n"/>
      <c r="J22" s="16" t="n"/>
      <c r="K22" s="16" t="n"/>
      <c r="L22" s="20" t="n"/>
      <c r="M22" s="20" t="n"/>
      <c r="N22" s="16" t="n"/>
      <c r="O22" s="16" t="n"/>
      <c r="P22" s="18">
        <f>IF(A22="","",IF(OR(IF(K22&lt;&gt;"",K22,IF(J22&lt;&gt;"",J22,0))&gt;0,AND(L22&lt;&gt;"",L22&lt;&gt;0),N22="Yes",IF(I22&lt;&gt;"",I22,IF(H22&lt;&gt;"",H22,0))&lt;0),"Owner",IF(OR(IF(I22&lt;&gt;"",I22,IF(H22&lt;&gt;"",H22,0))&gt;$D$8,V22-IF(AND(S22="Signed",Q22="Owner's rep"),N(I22),0)+IF(I22&lt;&gt;"",I22,IF(H22&lt;&gt;"",H22,0))&gt;$D$9),"Owner","Owner's rep")))</f>
        <v/>
      </c>
      <c r="Q22" s="16" t="n"/>
      <c r="R22" s="17" t="n"/>
      <c r="S22" s="16" t="n"/>
      <c r="T22" s="21">
        <f>IF(A22="","",SUMIF($S$13:S22,"Signed",$I$13:I22))</f>
        <v/>
      </c>
      <c r="U22" s="18">
        <f>IF(A22="","",SUMIF($S$13:S22,"Signed",$K$13:K22))</f>
        <v/>
      </c>
      <c r="V22" s="21">
        <f>IF(A22="","",SUMIFS($I$13:I22,$S$13:S22,"Signed",$Q$13:Q22,"Owner's rep"))</f>
        <v/>
      </c>
      <c r="W22" s="18">
        <f>IF(A22="","",IF(AND(Q22="Owner's rep",P22="Owner"),"CHECK: above rep's limits",IF(AND(OR(S22="Signed",S22="Disputed (proceeding)"),Q22=""),"CHECK: approver missing",IF(AND(S22="Signed",I22=""),"CHECK: agreed price missing",IF(AND(S22="Signed",K22=""),"CHECK: days not stated","OK")))))</f>
        <v/>
      </c>
      <c r="X22" s="18">
        <f>IF(OR(A22="",B22=""),"",IF(OR(S22="Signed",S22="Rejected",S22="Withdrawn",S22="Deferred"),IF(R22&lt;&gt;"",R22-B22,""),$D$5-B22))</f>
        <v/>
      </c>
      <c r="Y22" s="16" t="n"/>
    </row>
    <row r="23" ht="22" customHeight="1">
      <c r="A23" s="16" t="n"/>
      <c r="B23" s="17" t="n"/>
      <c r="C23" s="16" t="n"/>
      <c r="D23" s="16" t="n"/>
      <c r="E23" s="16" t="n"/>
      <c r="F23" s="18">
        <f>IF(OR(B23="",$D$6=""),"",IF(B23&gt;$D$6,"After freeze","Before freeze"))</f>
        <v/>
      </c>
      <c r="G23" s="16" t="n"/>
      <c r="H23" s="19" t="n"/>
      <c r="I23" s="19" t="n"/>
      <c r="J23" s="16" t="n"/>
      <c r="K23" s="16" t="n"/>
      <c r="L23" s="20" t="n"/>
      <c r="M23" s="20" t="n"/>
      <c r="N23" s="16" t="n"/>
      <c r="O23" s="16" t="n"/>
      <c r="P23" s="18">
        <f>IF(A23="","",IF(OR(IF(K23&lt;&gt;"",K23,IF(J23&lt;&gt;"",J23,0))&gt;0,AND(L23&lt;&gt;"",L23&lt;&gt;0),N23="Yes",IF(I23&lt;&gt;"",I23,IF(H23&lt;&gt;"",H23,0))&lt;0),"Owner",IF(OR(IF(I23&lt;&gt;"",I23,IF(H23&lt;&gt;"",H23,0))&gt;$D$8,V23-IF(AND(S23="Signed",Q23="Owner's rep"),N(I23),0)+IF(I23&lt;&gt;"",I23,IF(H23&lt;&gt;"",H23,0))&gt;$D$9),"Owner","Owner's rep")))</f>
        <v/>
      </c>
      <c r="Q23" s="16" t="n"/>
      <c r="R23" s="17" t="n"/>
      <c r="S23" s="16" t="n"/>
      <c r="T23" s="21">
        <f>IF(A23="","",SUMIF($S$13:S23,"Signed",$I$13:I23))</f>
        <v/>
      </c>
      <c r="U23" s="18">
        <f>IF(A23="","",SUMIF($S$13:S23,"Signed",$K$13:K23))</f>
        <v/>
      </c>
      <c r="V23" s="21">
        <f>IF(A23="","",SUMIFS($I$13:I23,$S$13:S23,"Signed",$Q$13:Q23,"Owner's rep"))</f>
        <v/>
      </c>
      <c r="W23" s="18">
        <f>IF(A23="","",IF(AND(Q23="Owner's rep",P23="Owner"),"CHECK: above rep's limits",IF(AND(OR(S23="Signed",S23="Disputed (proceeding)"),Q23=""),"CHECK: approver missing",IF(AND(S23="Signed",I23=""),"CHECK: agreed price missing",IF(AND(S23="Signed",K23=""),"CHECK: days not stated","OK")))))</f>
        <v/>
      </c>
      <c r="X23" s="18">
        <f>IF(OR(A23="",B23=""),"",IF(OR(S23="Signed",S23="Rejected",S23="Withdrawn",S23="Deferred"),IF(R23&lt;&gt;"",R23-B23,""),$D$5-B23))</f>
        <v/>
      </c>
      <c r="Y23" s="16" t="n"/>
    </row>
    <row r="24" ht="22" customHeight="1">
      <c r="A24" s="16" t="n"/>
      <c r="B24" s="17" t="n"/>
      <c r="C24" s="16" t="n"/>
      <c r="D24" s="16" t="n"/>
      <c r="E24" s="16" t="n"/>
      <c r="F24" s="18">
        <f>IF(OR(B24="",$D$6=""),"",IF(B24&gt;$D$6,"After freeze","Before freeze"))</f>
        <v/>
      </c>
      <c r="G24" s="16" t="n"/>
      <c r="H24" s="19" t="n"/>
      <c r="I24" s="19" t="n"/>
      <c r="J24" s="16" t="n"/>
      <c r="K24" s="16" t="n"/>
      <c r="L24" s="20" t="n"/>
      <c r="M24" s="20" t="n"/>
      <c r="N24" s="16" t="n"/>
      <c r="O24" s="16" t="n"/>
      <c r="P24" s="18">
        <f>IF(A24="","",IF(OR(IF(K24&lt;&gt;"",K24,IF(J24&lt;&gt;"",J24,0))&gt;0,AND(L24&lt;&gt;"",L24&lt;&gt;0),N24="Yes",IF(I24&lt;&gt;"",I24,IF(H24&lt;&gt;"",H24,0))&lt;0),"Owner",IF(OR(IF(I24&lt;&gt;"",I24,IF(H24&lt;&gt;"",H24,0))&gt;$D$8,V24-IF(AND(S24="Signed",Q24="Owner's rep"),N(I24),0)+IF(I24&lt;&gt;"",I24,IF(H24&lt;&gt;"",H24,0))&gt;$D$9),"Owner","Owner's rep")))</f>
        <v/>
      </c>
      <c r="Q24" s="16" t="n"/>
      <c r="R24" s="17" t="n"/>
      <c r="S24" s="16" t="n"/>
      <c r="T24" s="21">
        <f>IF(A24="","",SUMIF($S$13:S24,"Signed",$I$13:I24))</f>
        <v/>
      </c>
      <c r="U24" s="18">
        <f>IF(A24="","",SUMIF($S$13:S24,"Signed",$K$13:K24))</f>
        <v/>
      </c>
      <c r="V24" s="21">
        <f>IF(A24="","",SUMIFS($I$13:I24,$S$13:S24,"Signed",$Q$13:Q24,"Owner's rep"))</f>
        <v/>
      </c>
      <c r="W24" s="18">
        <f>IF(A24="","",IF(AND(Q24="Owner's rep",P24="Owner"),"CHECK: above rep's limits",IF(AND(OR(S24="Signed",S24="Disputed (proceeding)"),Q24=""),"CHECK: approver missing",IF(AND(S24="Signed",I24=""),"CHECK: agreed price missing",IF(AND(S24="Signed",K24=""),"CHECK: days not stated","OK")))))</f>
        <v/>
      </c>
      <c r="X24" s="18">
        <f>IF(OR(A24="",B24=""),"",IF(OR(S24="Signed",S24="Rejected",S24="Withdrawn",S24="Deferred"),IF(R24&lt;&gt;"",R24-B24,""),$D$5-B24))</f>
        <v/>
      </c>
      <c r="Y24" s="16" t="n"/>
    </row>
    <row r="25" ht="22" customHeight="1">
      <c r="A25" s="16" t="n"/>
      <c r="B25" s="17" t="n"/>
      <c r="C25" s="16" t="n"/>
      <c r="D25" s="16" t="n"/>
      <c r="E25" s="16" t="n"/>
      <c r="F25" s="18">
        <f>IF(OR(B25="",$D$6=""),"",IF(B25&gt;$D$6,"After freeze","Before freeze"))</f>
        <v/>
      </c>
      <c r="G25" s="16" t="n"/>
      <c r="H25" s="19" t="n"/>
      <c r="I25" s="19" t="n"/>
      <c r="J25" s="16" t="n"/>
      <c r="K25" s="16" t="n"/>
      <c r="L25" s="20" t="n"/>
      <c r="M25" s="20" t="n"/>
      <c r="N25" s="16" t="n"/>
      <c r="O25" s="16" t="n"/>
      <c r="P25" s="18">
        <f>IF(A25="","",IF(OR(IF(K25&lt;&gt;"",K25,IF(J25&lt;&gt;"",J25,0))&gt;0,AND(L25&lt;&gt;"",L25&lt;&gt;0),N25="Yes",IF(I25&lt;&gt;"",I25,IF(H25&lt;&gt;"",H25,0))&lt;0),"Owner",IF(OR(IF(I25&lt;&gt;"",I25,IF(H25&lt;&gt;"",H25,0))&gt;$D$8,V25-IF(AND(S25="Signed",Q25="Owner's rep"),N(I25),0)+IF(I25&lt;&gt;"",I25,IF(H25&lt;&gt;"",H25,0))&gt;$D$9),"Owner","Owner's rep")))</f>
        <v/>
      </c>
      <c r="Q25" s="16" t="n"/>
      <c r="R25" s="17" t="n"/>
      <c r="S25" s="16" t="n"/>
      <c r="T25" s="21">
        <f>IF(A25="","",SUMIF($S$13:S25,"Signed",$I$13:I25))</f>
        <v/>
      </c>
      <c r="U25" s="18">
        <f>IF(A25="","",SUMIF($S$13:S25,"Signed",$K$13:K25))</f>
        <v/>
      </c>
      <c r="V25" s="21">
        <f>IF(A25="","",SUMIFS($I$13:I25,$S$13:S25,"Signed",$Q$13:Q25,"Owner's rep"))</f>
        <v/>
      </c>
      <c r="W25" s="18">
        <f>IF(A25="","",IF(AND(Q25="Owner's rep",P25="Owner"),"CHECK: above rep's limits",IF(AND(OR(S25="Signed",S25="Disputed (proceeding)"),Q25=""),"CHECK: approver missing",IF(AND(S25="Signed",I25=""),"CHECK: agreed price missing",IF(AND(S25="Signed",K25=""),"CHECK: days not stated","OK")))))</f>
        <v/>
      </c>
      <c r="X25" s="18">
        <f>IF(OR(A25="",B25=""),"",IF(OR(S25="Signed",S25="Rejected",S25="Withdrawn",S25="Deferred"),IF(R25&lt;&gt;"",R25-B25,""),$D$5-B25))</f>
        <v/>
      </c>
      <c r="Y25" s="16" t="n"/>
    </row>
    <row r="26" ht="22" customHeight="1">
      <c r="A26" s="16" t="n"/>
      <c r="B26" s="17" t="n"/>
      <c r="C26" s="16" t="n"/>
      <c r="D26" s="16" t="n"/>
      <c r="E26" s="16" t="n"/>
      <c r="F26" s="18">
        <f>IF(OR(B26="",$D$6=""),"",IF(B26&gt;$D$6,"After freeze","Before freeze"))</f>
        <v/>
      </c>
      <c r="G26" s="16" t="n"/>
      <c r="H26" s="19" t="n"/>
      <c r="I26" s="19" t="n"/>
      <c r="J26" s="16" t="n"/>
      <c r="K26" s="16" t="n"/>
      <c r="L26" s="20" t="n"/>
      <c r="M26" s="20" t="n"/>
      <c r="N26" s="16" t="n"/>
      <c r="O26" s="16" t="n"/>
      <c r="P26" s="18">
        <f>IF(A26="","",IF(OR(IF(K26&lt;&gt;"",K26,IF(J26&lt;&gt;"",J26,0))&gt;0,AND(L26&lt;&gt;"",L26&lt;&gt;0),N26="Yes",IF(I26&lt;&gt;"",I26,IF(H26&lt;&gt;"",H26,0))&lt;0),"Owner",IF(OR(IF(I26&lt;&gt;"",I26,IF(H26&lt;&gt;"",H26,0))&gt;$D$8,V26-IF(AND(S26="Signed",Q26="Owner's rep"),N(I26),0)+IF(I26&lt;&gt;"",I26,IF(H26&lt;&gt;"",H26,0))&gt;$D$9),"Owner","Owner's rep")))</f>
        <v/>
      </c>
      <c r="Q26" s="16" t="n"/>
      <c r="R26" s="17" t="n"/>
      <c r="S26" s="16" t="n"/>
      <c r="T26" s="21">
        <f>IF(A26="","",SUMIF($S$13:S26,"Signed",$I$13:I26))</f>
        <v/>
      </c>
      <c r="U26" s="18">
        <f>IF(A26="","",SUMIF($S$13:S26,"Signed",$K$13:K26))</f>
        <v/>
      </c>
      <c r="V26" s="21">
        <f>IF(A26="","",SUMIFS($I$13:I26,$S$13:S26,"Signed",$Q$13:Q26,"Owner's rep"))</f>
        <v/>
      </c>
      <c r="W26" s="18">
        <f>IF(A26="","",IF(AND(Q26="Owner's rep",P26="Owner"),"CHECK: above rep's limits",IF(AND(OR(S26="Signed",S26="Disputed (proceeding)"),Q26=""),"CHECK: approver missing",IF(AND(S26="Signed",I26=""),"CHECK: agreed price missing",IF(AND(S26="Signed",K26=""),"CHECK: days not stated","OK")))))</f>
        <v/>
      </c>
      <c r="X26" s="18">
        <f>IF(OR(A26="",B26=""),"",IF(OR(S26="Signed",S26="Rejected",S26="Withdrawn",S26="Deferred"),IF(R26&lt;&gt;"",R26-B26,""),$D$5-B26))</f>
        <v/>
      </c>
      <c r="Y26" s="16" t="n"/>
    </row>
    <row r="27" ht="22" customHeight="1">
      <c r="A27" s="16" t="n"/>
      <c r="B27" s="17" t="n"/>
      <c r="C27" s="16" t="n"/>
      <c r="D27" s="16" t="n"/>
      <c r="E27" s="16" t="n"/>
      <c r="F27" s="18">
        <f>IF(OR(B27="",$D$6=""),"",IF(B27&gt;$D$6,"After freeze","Before freeze"))</f>
        <v/>
      </c>
      <c r="G27" s="16" t="n"/>
      <c r="H27" s="19" t="n"/>
      <c r="I27" s="19" t="n"/>
      <c r="J27" s="16" t="n"/>
      <c r="K27" s="16" t="n"/>
      <c r="L27" s="20" t="n"/>
      <c r="M27" s="20" t="n"/>
      <c r="N27" s="16" t="n"/>
      <c r="O27" s="16" t="n"/>
      <c r="P27" s="18">
        <f>IF(A27="","",IF(OR(IF(K27&lt;&gt;"",K27,IF(J27&lt;&gt;"",J27,0))&gt;0,AND(L27&lt;&gt;"",L27&lt;&gt;0),N27="Yes",IF(I27&lt;&gt;"",I27,IF(H27&lt;&gt;"",H27,0))&lt;0),"Owner",IF(OR(IF(I27&lt;&gt;"",I27,IF(H27&lt;&gt;"",H27,0))&gt;$D$8,V27-IF(AND(S27="Signed",Q27="Owner's rep"),N(I27),0)+IF(I27&lt;&gt;"",I27,IF(H27&lt;&gt;"",H27,0))&gt;$D$9),"Owner","Owner's rep")))</f>
        <v/>
      </c>
      <c r="Q27" s="16" t="n"/>
      <c r="R27" s="17" t="n"/>
      <c r="S27" s="16" t="n"/>
      <c r="T27" s="21">
        <f>IF(A27="","",SUMIF($S$13:S27,"Signed",$I$13:I27))</f>
        <v/>
      </c>
      <c r="U27" s="18">
        <f>IF(A27="","",SUMIF($S$13:S27,"Signed",$K$13:K27))</f>
        <v/>
      </c>
      <c r="V27" s="21">
        <f>IF(A27="","",SUMIFS($I$13:I27,$S$13:S27,"Signed",$Q$13:Q27,"Owner's rep"))</f>
        <v/>
      </c>
      <c r="W27" s="18">
        <f>IF(A27="","",IF(AND(Q27="Owner's rep",P27="Owner"),"CHECK: above rep's limits",IF(AND(OR(S27="Signed",S27="Disputed (proceeding)"),Q27=""),"CHECK: approver missing",IF(AND(S27="Signed",I27=""),"CHECK: agreed price missing",IF(AND(S27="Signed",K27=""),"CHECK: days not stated","OK")))))</f>
        <v/>
      </c>
      <c r="X27" s="18">
        <f>IF(OR(A27="",B27=""),"",IF(OR(S27="Signed",S27="Rejected",S27="Withdrawn",S27="Deferred"),IF(R27&lt;&gt;"",R27-B27,""),$D$5-B27))</f>
        <v/>
      </c>
      <c r="Y27" s="16" t="n"/>
    </row>
    <row r="28" ht="22" customHeight="1">
      <c r="A28" s="16" t="n"/>
      <c r="B28" s="17" t="n"/>
      <c r="C28" s="16" t="n"/>
      <c r="D28" s="16" t="n"/>
      <c r="E28" s="16" t="n"/>
      <c r="F28" s="18">
        <f>IF(OR(B28="",$D$6=""),"",IF(B28&gt;$D$6,"After freeze","Before freeze"))</f>
        <v/>
      </c>
      <c r="G28" s="16" t="n"/>
      <c r="H28" s="19" t="n"/>
      <c r="I28" s="19" t="n"/>
      <c r="J28" s="16" t="n"/>
      <c r="K28" s="16" t="n"/>
      <c r="L28" s="20" t="n"/>
      <c r="M28" s="20" t="n"/>
      <c r="N28" s="16" t="n"/>
      <c r="O28" s="16" t="n"/>
      <c r="P28" s="18">
        <f>IF(A28="","",IF(OR(IF(K28&lt;&gt;"",K28,IF(J28&lt;&gt;"",J28,0))&gt;0,AND(L28&lt;&gt;"",L28&lt;&gt;0),N28="Yes",IF(I28&lt;&gt;"",I28,IF(H28&lt;&gt;"",H28,0))&lt;0),"Owner",IF(OR(IF(I28&lt;&gt;"",I28,IF(H28&lt;&gt;"",H28,0))&gt;$D$8,V28-IF(AND(S28="Signed",Q28="Owner's rep"),N(I28),0)+IF(I28&lt;&gt;"",I28,IF(H28&lt;&gt;"",H28,0))&gt;$D$9),"Owner","Owner's rep")))</f>
        <v/>
      </c>
      <c r="Q28" s="16" t="n"/>
      <c r="R28" s="17" t="n"/>
      <c r="S28" s="16" t="n"/>
      <c r="T28" s="21">
        <f>IF(A28="","",SUMIF($S$13:S28,"Signed",$I$13:I28))</f>
        <v/>
      </c>
      <c r="U28" s="18">
        <f>IF(A28="","",SUMIF($S$13:S28,"Signed",$K$13:K28))</f>
        <v/>
      </c>
      <c r="V28" s="21">
        <f>IF(A28="","",SUMIFS($I$13:I28,$S$13:S28,"Signed",$Q$13:Q28,"Owner's rep"))</f>
        <v/>
      </c>
      <c r="W28" s="18">
        <f>IF(A28="","",IF(AND(Q28="Owner's rep",P28="Owner"),"CHECK: above rep's limits",IF(AND(OR(S28="Signed",S28="Disputed (proceeding)"),Q28=""),"CHECK: approver missing",IF(AND(S28="Signed",I28=""),"CHECK: agreed price missing",IF(AND(S28="Signed",K28=""),"CHECK: days not stated","OK")))))</f>
        <v/>
      </c>
      <c r="X28" s="18">
        <f>IF(OR(A28="",B28=""),"",IF(OR(S28="Signed",S28="Rejected",S28="Withdrawn",S28="Deferred"),IF(R28&lt;&gt;"",R28-B28,""),$D$5-B28))</f>
        <v/>
      </c>
      <c r="Y28" s="16" t="n"/>
    </row>
    <row r="29" ht="22" customHeight="1">
      <c r="A29" s="16" t="n"/>
      <c r="B29" s="17" t="n"/>
      <c r="C29" s="16" t="n"/>
      <c r="D29" s="16" t="n"/>
      <c r="E29" s="16" t="n"/>
      <c r="F29" s="18">
        <f>IF(OR(B29="",$D$6=""),"",IF(B29&gt;$D$6,"After freeze","Before freeze"))</f>
        <v/>
      </c>
      <c r="G29" s="16" t="n"/>
      <c r="H29" s="19" t="n"/>
      <c r="I29" s="19" t="n"/>
      <c r="J29" s="16" t="n"/>
      <c r="K29" s="16" t="n"/>
      <c r="L29" s="20" t="n"/>
      <c r="M29" s="20" t="n"/>
      <c r="N29" s="16" t="n"/>
      <c r="O29" s="16" t="n"/>
      <c r="P29" s="18">
        <f>IF(A29="","",IF(OR(IF(K29&lt;&gt;"",K29,IF(J29&lt;&gt;"",J29,0))&gt;0,AND(L29&lt;&gt;"",L29&lt;&gt;0),N29="Yes",IF(I29&lt;&gt;"",I29,IF(H29&lt;&gt;"",H29,0))&lt;0),"Owner",IF(OR(IF(I29&lt;&gt;"",I29,IF(H29&lt;&gt;"",H29,0))&gt;$D$8,V29-IF(AND(S29="Signed",Q29="Owner's rep"),N(I29),0)+IF(I29&lt;&gt;"",I29,IF(H29&lt;&gt;"",H29,0))&gt;$D$9),"Owner","Owner's rep")))</f>
        <v/>
      </c>
      <c r="Q29" s="16" t="n"/>
      <c r="R29" s="17" t="n"/>
      <c r="S29" s="16" t="n"/>
      <c r="T29" s="21">
        <f>IF(A29="","",SUMIF($S$13:S29,"Signed",$I$13:I29))</f>
        <v/>
      </c>
      <c r="U29" s="18">
        <f>IF(A29="","",SUMIF($S$13:S29,"Signed",$K$13:K29))</f>
        <v/>
      </c>
      <c r="V29" s="21">
        <f>IF(A29="","",SUMIFS($I$13:I29,$S$13:S29,"Signed",$Q$13:Q29,"Owner's rep"))</f>
        <v/>
      </c>
      <c r="W29" s="18">
        <f>IF(A29="","",IF(AND(Q29="Owner's rep",P29="Owner"),"CHECK: above rep's limits",IF(AND(OR(S29="Signed",S29="Disputed (proceeding)"),Q29=""),"CHECK: approver missing",IF(AND(S29="Signed",I29=""),"CHECK: agreed price missing",IF(AND(S29="Signed",K29=""),"CHECK: days not stated","OK")))))</f>
        <v/>
      </c>
      <c r="X29" s="18">
        <f>IF(OR(A29="",B29=""),"",IF(OR(S29="Signed",S29="Rejected",S29="Withdrawn",S29="Deferred"),IF(R29&lt;&gt;"",R29-B29,""),$D$5-B29))</f>
        <v/>
      </c>
      <c r="Y29" s="16" t="n"/>
    </row>
    <row r="30" ht="22" customHeight="1">
      <c r="A30" s="16" t="n"/>
      <c r="B30" s="17" t="n"/>
      <c r="C30" s="16" t="n"/>
      <c r="D30" s="16" t="n"/>
      <c r="E30" s="16" t="n"/>
      <c r="F30" s="18">
        <f>IF(OR(B30="",$D$6=""),"",IF(B30&gt;$D$6,"After freeze","Before freeze"))</f>
        <v/>
      </c>
      <c r="G30" s="16" t="n"/>
      <c r="H30" s="19" t="n"/>
      <c r="I30" s="19" t="n"/>
      <c r="J30" s="16" t="n"/>
      <c r="K30" s="16" t="n"/>
      <c r="L30" s="20" t="n"/>
      <c r="M30" s="20" t="n"/>
      <c r="N30" s="16" t="n"/>
      <c r="O30" s="16" t="n"/>
      <c r="P30" s="18">
        <f>IF(A30="","",IF(OR(IF(K30&lt;&gt;"",K30,IF(J30&lt;&gt;"",J30,0))&gt;0,AND(L30&lt;&gt;"",L30&lt;&gt;0),N30="Yes",IF(I30&lt;&gt;"",I30,IF(H30&lt;&gt;"",H30,0))&lt;0),"Owner",IF(OR(IF(I30&lt;&gt;"",I30,IF(H30&lt;&gt;"",H30,0))&gt;$D$8,V30-IF(AND(S30="Signed",Q30="Owner's rep"),N(I30),0)+IF(I30&lt;&gt;"",I30,IF(H30&lt;&gt;"",H30,0))&gt;$D$9),"Owner","Owner's rep")))</f>
        <v/>
      </c>
      <c r="Q30" s="16" t="n"/>
      <c r="R30" s="17" t="n"/>
      <c r="S30" s="16" t="n"/>
      <c r="T30" s="21">
        <f>IF(A30="","",SUMIF($S$13:S30,"Signed",$I$13:I30))</f>
        <v/>
      </c>
      <c r="U30" s="18">
        <f>IF(A30="","",SUMIF($S$13:S30,"Signed",$K$13:K30))</f>
        <v/>
      </c>
      <c r="V30" s="21">
        <f>IF(A30="","",SUMIFS($I$13:I30,$S$13:S30,"Signed",$Q$13:Q30,"Owner's rep"))</f>
        <v/>
      </c>
      <c r="W30" s="18">
        <f>IF(A30="","",IF(AND(Q30="Owner's rep",P30="Owner"),"CHECK: above rep's limits",IF(AND(OR(S30="Signed",S30="Disputed (proceeding)"),Q30=""),"CHECK: approver missing",IF(AND(S30="Signed",I30=""),"CHECK: agreed price missing",IF(AND(S30="Signed",K30=""),"CHECK: days not stated","OK")))))</f>
        <v/>
      </c>
      <c r="X30" s="18">
        <f>IF(OR(A30="",B30=""),"",IF(OR(S30="Signed",S30="Rejected",S30="Withdrawn",S30="Deferred"),IF(R30&lt;&gt;"",R30-B30,""),$D$5-B30))</f>
        <v/>
      </c>
      <c r="Y30" s="16" t="n"/>
    </row>
    <row r="31" ht="22" customHeight="1">
      <c r="A31" s="16" t="n"/>
      <c r="B31" s="17" t="n"/>
      <c r="C31" s="16" t="n"/>
      <c r="D31" s="16" t="n"/>
      <c r="E31" s="16" t="n"/>
      <c r="F31" s="18">
        <f>IF(OR(B31="",$D$6=""),"",IF(B31&gt;$D$6,"After freeze","Before freeze"))</f>
        <v/>
      </c>
      <c r="G31" s="16" t="n"/>
      <c r="H31" s="19" t="n"/>
      <c r="I31" s="19" t="n"/>
      <c r="J31" s="16" t="n"/>
      <c r="K31" s="16" t="n"/>
      <c r="L31" s="20" t="n"/>
      <c r="M31" s="20" t="n"/>
      <c r="N31" s="16" t="n"/>
      <c r="O31" s="16" t="n"/>
      <c r="P31" s="18">
        <f>IF(A31="","",IF(OR(IF(K31&lt;&gt;"",K31,IF(J31&lt;&gt;"",J31,0))&gt;0,AND(L31&lt;&gt;"",L31&lt;&gt;0),N31="Yes",IF(I31&lt;&gt;"",I31,IF(H31&lt;&gt;"",H31,0))&lt;0),"Owner",IF(OR(IF(I31&lt;&gt;"",I31,IF(H31&lt;&gt;"",H31,0))&gt;$D$8,V31-IF(AND(S31="Signed",Q31="Owner's rep"),N(I31),0)+IF(I31&lt;&gt;"",I31,IF(H31&lt;&gt;"",H31,0))&gt;$D$9),"Owner","Owner's rep")))</f>
        <v/>
      </c>
      <c r="Q31" s="16" t="n"/>
      <c r="R31" s="17" t="n"/>
      <c r="S31" s="16" t="n"/>
      <c r="T31" s="21">
        <f>IF(A31="","",SUMIF($S$13:S31,"Signed",$I$13:I31))</f>
        <v/>
      </c>
      <c r="U31" s="18">
        <f>IF(A31="","",SUMIF($S$13:S31,"Signed",$K$13:K31))</f>
        <v/>
      </c>
      <c r="V31" s="21">
        <f>IF(A31="","",SUMIFS($I$13:I31,$S$13:S31,"Signed",$Q$13:Q31,"Owner's rep"))</f>
        <v/>
      </c>
      <c r="W31" s="18">
        <f>IF(A31="","",IF(AND(Q31="Owner's rep",P31="Owner"),"CHECK: above rep's limits",IF(AND(OR(S31="Signed",S31="Disputed (proceeding)"),Q31=""),"CHECK: approver missing",IF(AND(S31="Signed",I31=""),"CHECK: agreed price missing",IF(AND(S31="Signed",K31=""),"CHECK: days not stated","OK")))))</f>
        <v/>
      </c>
      <c r="X31" s="18">
        <f>IF(OR(A31="",B31=""),"",IF(OR(S31="Signed",S31="Rejected",S31="Withdrawn",S31="Deferred"),IF(R31&lt;&gt;"",R31-B31,""),$D$5-B31))</f>
        <v/>
      </c>
      <c r="Y31" s="16" t="n"/>
    </row>
    <row r="32" ht="22" customHeight="1">
      <c r="A32" s="16" t="n"/>
      <c r="B32" s="17" t="n"/>
      <c r="C32" s="16" t="n"/>
      <c r="D32" s="16" t="n"/>
      <c r="E32" s="16" t="n"/>
      <c r="F32" s="18">
        <f>IF(OR(B32="",$D$6=""),"",IF(B32&gt;$D$6,"After freeze","Before freeze"))</f>
        <v/>
      </c>
      <c r="G32" s="16" t="n"/>
      <c r="H32" s="19" t="n"/>
      <c r="I32" s="19" t="n"/>
      <c r="J32" s="16" t="n"/>
      <c r="K32" s="16" t="n"/>
      <c r="L32" s="20" t="n"/>
      <c r="M32" s="20" t="n"/>
      <c r="N32" s="16" t="n"/>
      <c r="O32" s="16" t="n"/>
      <c r="P32" s="18">
        <f>IF(A32="","",IF(OR(IF(K32&lt;&gt;"",K32,IF(J32&lt;&gt;"",J32,0))&gt;0,AND(L32&lt;&gt;"",L32&lt;&gt;0),N32="Yes",IF(I32&lt;&gt;"",I32,IF(H32&lt;&gt;"",H32,0))&lt;0),"Owner",IF(OR(IF(I32&lt;&gt;"",I32,IF(H32&lt;&gt;"",H32,0))&gt;$D$8,V32-IF(AND(S32="Signed",Q32="Owner's rep"),N(I32),0)+IF(I32&lt;&gt;"",I32,IF(H32&lt;&gt;"",H32,0))&gt;$D$9),"Owner","Owner's rep")))</f>
        <v/>
      </c>
      <c r="Q32" s="16" t="n"/>
      <c r="R32" s="17" t="n"/>
      <c r="S32" s="16" t="n"/>
      <c r="T32" s="21">
        <f>IF(A32="","",SUMIF($S$13:S32,"Signed",$I$13:I32))</f>
        <v/>
      </c>
      <c r="U32" s="18">
        <f>IF(A32="","",SUMIF($S$13:S32,"Signed",$K$13:K32))</f>
        <v/>
      </c>
      <c r="V32" s="21">
        <f>IF(A32="","",SUMIFS($I$13:I32,$S$13:S32,"Signed",$Q$13:Q32,"Owner's rep"))</f>
        <v/>
      </c>
      <c r="W32" s="18">
        <f>IF(A32="","",IF(AND(Q32="Owner's rep",P32="Owner"),"CHECK: above rep's limits",IF(AND(OR(S32="Signed",S32="Disputed (proceeding)"),Q32=""),"CHECK: approver missing",IF(AND(S32="Signed",I32=""),"CHECK: agreed price missing",IF(AND(S32="Signed",K32=""),"CHECK: days not stated","OK")))))</f>
        <v/>
      </c>
      <c r="X32" s="18">
        <f>IF(OR(A32="",B32=""),"",IF(OR(S32="Signed",S32="Rejected",S32="Withdrawn",S32="Deferred"),IF(R32&lt;&gt;"",R32-B32,""),$D$5-B32))</f>
        <v/>
      </c>
      <c r="Y32" s="16" t="n"/>
    </row>
    <row r="33" ht="22" customHeight="1">
      <c r="A33" s="16" t="n"/>
      <c r="B33" s="17" t="n"/>
      <c r="C33" s="16" t="n"/>
      <c r="D33" s="16" t="n"/>
      <c r="E33" s="16" t="n"/>
      <c r="F33" s="18">
        <f>IF(OR(B33="",$D$6=""),"",IF(B33&gt;$D$6,"After freeze","Before freeze"))</f>
        <v/>
      </c>
      <c r="G33" s="16" t="n"/>
      <c r="H33" s="19" t="n"/>
      <c r="I33" s="19" t="n"/>
      <c r="J33" s="16" t="n"/>
      <c r="K33" s="16" t="n"/>
      <c r="L33" s="20" t="n"/>
      <c r="M33" s="20" t="n"/>
      <c r="N33" s="16" t="n"/>
      <c r="O33" s="16" t="n"/>
      <c r="P33" s="18">
        <f>IF(A33="","",IF(OR(IF(K33&lt;&gt;"",K33,IF(J33&lt;&gt;"",J33,0))&gt;0,AND(L33&lt;&gt;"",L33&lt;&gt;0),N33="Yes",IF(I33&lt;&gt;"",I33,IF(H33&lt;&gt;"",H33,0))&lt;0),"Owner",IF(OR(IF(I33&lt;&gt;"",I33,IF(H33&lt;&gt;"",H33,0))&gt;$D$8,V33-IF(AND(S33="Signed",Q33="Owner's rep"),N(I33),0)+IF(I33&lt;&gt;"",I33,IF(H33&lt;&gt;"",H33,0))&gt;$D$9),"Owner","Owner's rep")))</f>
        <v/>
      </c>
      <c r="Q33" s="16" t="n"/>
      <c r="R33" s="17" t="n"/>
      <c r="S33" s="16" t="n"/>
      <c r="T33" s="21">
        <f>IF(A33="","",SUMIF($S$13:S33,"Signed",$I$13:I33))</f>
        <v/>
      </c>
      <c r="U33" s="18">
        <f>IF(A33="","",SUMIF($S$13:S33,"Signed",$K$13:K33))</f>
        <v/>
      </c>
      <c r="V33" s="21">
        <f>IF(A33="","",SUMIFS($I$13:I33,$S$13:S33,"Signed",$Q$13:Q33,"Owner's rep"))</f>
        <v/>
      </c>
      <c r="W33" s="18">
        <f>IF(A33="","",IF(AND(Q33="Owner's rep",P33="Owner"),"CHECK: above rep's limits",IF(AND(OR(S33="Signed",S33="Disputed (proceeding)"),Q33=""),"CHECK: approver missing",IF(AND(S33="Signed",I33=""),"CHECK: agreed price missing",IF(AND(S33="Signed",K33=""),"CHECK: days not stated","OK")))))</f>
        <v/>
      </c>
      <c r="X33" s="18">
        <f>IF(OR(A33="",B33=""),"",IF(OR(S33="Signed",S33="Rejected",S33="Withdrawn",S33="Deferred"),IF(R33&lt;&gt;"",R33-B33,""),$D$5-B33))</f>
        <v/>
      </c>
      <c r="Y33" s="16" t="n"/>
    </row>
    <row r="34" ht="22" customHeight="1">
      <c r="A34" s="16" t="n"/>
      <c r="B34" s="17" t="n"/>
      <c r="C34" s="16" t="n"/>
      <c r="D34" s="16" t="n"/>
      <c r="E34" s="16" t="n"/>
      <c r="F34" s="18">
        <f>IF(OR(B34="",$D$6=""),"",IF(B34&gt;$D$6,"After freeze","Before freeze"))</f>
        <v/>
      </c>
      <c r="G34" s="16" t="n"/>
      <c r="H34" s="19" t="n"/>
      <c r="I34" s="19" t="n"/>
      <c r="J34" s="16" t="n"/>
      <c r="K34" s="16" t="n"/>
      <c r="L34" s="20" t="n"/>
      <c r="M34" s="20" t="n"/>
      <c r="N34" s="16" t="n"/>
      <c r="O34" s="16" t="n"/>
      <c r="P34" s="18">
        <f>IF(A34="","",IF(OR(IF(K34&lt;&gt;"",K34,IF(J34&lt;&gt;"",J34,0))&gt;0,AND(L34&lt;&gt;"",L34&lt;&gt;0),N34="Yes",IF(I34&lt;&gt;"",I34,IF(H34&lt;&gt;"",H34,0))&lt;0),"Owner",IF(OR(IF(I34&lt;&gt;"",I34,IF(H34&lt;&gt;"",H34,0))&gt;$D$8,V34-IF(AND(S34="Signed",Q34="Owner's rep"),N(I34),0)+IF(I34&lt;&gt;"",I34,IF(H34&lt;&gt;"",H34,0))&gt;$D$9),"Owner","Owner's rep")))</f>
        <v/>
      </c>
      <c r="Q34" s="16" t="n"/>
      <c r="R34" s="17" t="n"/>
      <c r="S34" s="16" t="n"/>
      <c r="T34" s="21">
        <f>IF(A34="","",SUMIF($S$13:S34,"Signed",$I$13:I34))</f>
        <v/>
      </c>
      <c r="U34" s="18">
        <f>IF(A34="","",SUMIF($S$13:S34,"Signed",$K$13:K34))</f>
        <v/>
      </c>
      <c r="V34" s="21">
        <f>IF(A34="","",SUMIFS($I$13:I34,$S$13:S34,"Signed",$Q$13:Q34,"Owner's rep"))</f>
        <v/>
      </c>
      <c r="W34" s="18">
        <f>IF(A34="","",IF(AND(Q34="Owner's rep",P34="Owner"),"CHECK: above rep's limits",IF(AND(OR(S34="Signed",S34="Disputed (proceeding)"),Q34=""),"CHECK: approver missing",IF(AND(S34="Signed",I34=""),"CHECK: agreed price missing",IF(AND(S34="Signed",K34=""),"CHECK: days not stated","OK")))))</f>
        <v/>
      </c>
      <c r="X34" s="18">
        <f>IF(OR(A34="",B34=""),"",IF(OR(S34="Signed",S34="Rejected",S34="Withdrawn",S34="Deferred"),IF(R34&lt;&gt;"",R34-B34,""),$D$5-B34))</f>
        <v/>
      </c>
      <c r="Y34" s="16" t="n"/>
    </row>
    <row r="35" ht="22" customHeight="1">
      <c r="A35" s="16" t="n"/>
      <c r="B35" s="17" t="n"/>
      <c r="C35" s="16" t="n"/>
      <c r="D35" s="16" t="n"/>
      <c r="E35" s="16" t="n"/>
      <c r="F35" s="18">
        <f>IF(OR(B35="",$D$6=""),"",IF(B35&gt;$D$6,"After freeze","Before freeze"))</f>
        <v/>
      </c>
      <c r="G35" s="16" t="n"/>
      <c r="H35" s="19" t="n"/>
      <c r="I35" s="19" t="n"/>
      <c r="J35" s="16" t="n"/>
      <c r="K35" s="16" t="n"/>
      <c r="L35" s="20" t="n"/>
      <c r="M35" s="20" t="n"/>
      <c r="N35" s="16" t="n"/>
      <c r="O35" s="16" t="n"/>
      <c r="P35" s="18">
        <f>IF(A35="","",IF(OR(IF(K35&lt;&gt;"",K35,IF(J35&lt;&gt;"",J35,0))&gt;0,AND(L35&lt;&gt;"",L35&lt;&gt;0),N35="Yes",IF(I35&lt;&gt;"",I35,IF(H35&lt;&gt;"",H35,0))&lt;0),"Owner",IF(OR(IF(I35&lt;&gt;"",I35,IF(H35&lt;&gt;"",H35,0))&gt;$D$8,V35-IF(AND(S35="Signed",Q35="Owner's rep"),N(I35),0)+IF(I35&lt;&gt;"",I35,IF(H35&lt;&gt;"",H35,0))&gt;$D$9),"Owner","Owner's rep")))</f>
        <v/>
      </c>
      <c r="Q35" s="16" t="n"/>
      <c r="R35" s="17" t="n"/>
      <c r="S35" s="16" t="n"/>
      <c r="T35" s="21">
        <f>IF(A35="","",SUMIF($S$13:S35,"Signed",$I$13:I35))</f>
        <v/>
      </c>
      <c r="U35" s="18">
        <f>IF(A35="","",SUMIF($S$13:S35,"Signed",$K$13:K35))</f>
        <v/>
      </c>
      <c r="V35" s="21">
        <f>IF(A35="","",SUMIFS($I$13:I35,$S$13:S35,"Signed",$Q$13:Q35,"Owner's rep"))</f>
        <v/>
      </c>
      <c r="W35" s="18">
        <f>IF(A35="","",IF(AND(Q35="Owner's rep",P35="Owner"),"CHECK: above rep's limits",IF(AND(OR(S35="Signed",S35="Disputed (proceeding)"),Q35=""),"CHECK: approver missing",IF(AND(S35="Signed",I35=""),"CHECK: agreed price missing",IF(AND(S35="Signed",K35=""),"CHECK: days not stated","OK")))))</f>
        <v/>
      </c>
      <c r="X35" s="18">
        <f>IF(OR(A35="",B35=""),"",IF(OR(S35="Signed",S35="Rejected",S35="Withdrawn",S35="Deferred"),IF(R35&lt;&gt;"",R35-B35,""),$D$5-B35))</f>
        <v/>
      </c>
      <c r="Y35" s="16" t="n"/>
    </row>
    <row r="36" ht="22" customHeight="1">
      <c r="A36" s="16" t="n"/>
      <c r="B36" s="17" t="n"/>
      <c r="C36" s="16" t="n"/>
      <c r="D36" s="16" t="n"/>
      <c r="E36" s="16" t="n"/>
      <c r="F36" s="18">
        <f>IF(OR(B36="",$D$6=""),"",IF(B36&gt;$D$6,"After freeze","Before freeze"))</f>
        <v/>
      </c>
      <c r="G36" s="16" t="n"/>
      <c r="H36" s="19" t="n"/>
      <c r="I36" s="19" t="n"/>
      <c r="J36" s="16" t="n"/>
      <c r="K36" s="16" t="n"/>
      <c r="L36" s="20" t="n"/>
      <c r="M36" s="20" t="n"/>
      <c r="N36" s="16" t="n"/>
      <c r="O36" s="16" t="n"/>
      <c r="P36" s="18">
        <f>IF(A36="","",IF(OR(IF(K36&lt;&gt;"",K36,IF(J36&lt;&gt;"",J36,0))&gt;0,AND(L36&lt;&gt;"",L36&lt;&gt;0),N36="Yes",IF(I36&lt;&gt;"",I36,IF(H36&lt;&gt;"",H36,0))&lt;0),"Owner",IF(OR(IF(I36&lt;&gt;"",I36,IF(H36&lt;&gt;"",H36,0))&gt;$D$8,V36-IF(AND(S36="Signed",Q36="Owner's rep"),N(I36),0)+IF(I36&lt;&gt;"",I36,IF(H36&lt;&gt;"",H36,0))&gt;$D$9),"Owner","Owner's rep")))</f>
        <v/>
      </c>
      <c r="Q36" s="16" t="n"/>
      <c r="R36" s="17" t="n"/>
      <c r="S36" s="16" t="n"/>
      <c r="T36" s="21">
        <f>IF(A36="","",SUMIF($S$13:S36,"Signed",$I$13:I36))</f>
        <v/>
      </c>
      <c r="U36" s="18">
        <f>IF(A36="","",SUMIF($S$13:S36,"Signed",$K$13:K36))</f>
        <v/>
      </c>
      <c r="V36" s="21">
        <f>IF(A36="","",SUMIFS($I$13:I36,$S$13:S36,"Signed",$Q$13:Q36,"Owner's rep"))</f>
        <v/>
      </c>
      <c r="W36" s="18">
        <f>IF(A36="","",IF(AND(Q36="Owner's rep",P36="Owner"),"CHECK: above rep's limits",IF(AND(OR(S36="Signed",S36="Disputed (proceeding)"),Q36=""),"CHECK: approver missing",IF(AND(S36="Signed",I36=""),"CHECK: agreed price missing",IF(AND(S36="Signed",K36=""),"CHECK: days not stated","OK")))))</f>
        <v/>
      </c>
      <c r="X36" s="18">
        <f>IF(OR(A36="",B36=""),"",IF(OR(S36="Signed",S36="Rejected",S36="Withdrawn",S36="Deferred"),IF(R36&lt;&gt;"",R36-B36,""),$D$5-B36))</f>
        <v/>
      </c>
      <c r="Y36" s="16" t="n"/>
    </row>
    <row r="37" ht="22" customHeight="1">
      <c r="A37" s="16" t="n"/>
      <c r="B37" s="17" t="n"/>
      <c r="C37" s="16" t="n"/>
      <c r="D37" s="16" t="n"/>
      <c r="E37" s="16" t="n"/>
      <c r="F37" s="18">
        <f>IF(OR(B37="",$D$6=""),"",IF(B37&gt;$D$6,"After freeze","Before freeze"))</f>
        <v/>
      </c>
      <c r="G37" s="16" t="n"/>
      <c r="H37" s="19" t="n"/>
      <c r="I37" s="19" t="n"/>
      <c r="J37" s="16" t="n"/>
      <c r="K37" s="16" t="n"/>
      <c r="L37" s="20" t="n"/>
      <c r="M37" s="20" t="n"/>
      <c r="N37" s="16" t="n"/>
      <c r="O37" s="16" t="n"/>
      <c r="P37" s="18">
        <f>IF(A37="","",IF(OR(IF(K37&lt;&gt;"",K37,IF(J37&lt;&gt;"",J37,0))&gt;0,AND(L37&lt;&gt;"",L37&lt;&gt;0),N37="Yes",IF(I37&lt;&gt;"",I37,IF(H37&lt;&gt;"",H37,0))&lt;0),"Owner",IF(OR(IF(I37&lt;&gt;"",I37,IF(H37&lt;&gt;"",H37,0))&gt;$D$8,V37-IF(AND(S37="Signed",Q37="Owner's rep"),N(I37),0)+IF(I37&lt;&gt;"",I37,IF(H37&lt;&gt;"",H37,0))&gt;$D$9),"Owner","Owner's rep")))</f>
        <v/>
      </c>
      <c r="Q37" s="16" t="n"/>
      <c r="R37" s="17" t="n"/>
      <c r="S37" s="16" t="n"/>
      <c r="T37" s="21">
        <f>IF(A37="","",SUMIF($S$13:S37,"Signed",$I$13:I37))</f>
        <v/>
      </c>
      <c r="U37" s="18">
        <f>IF(A37="","",SUMIF($S$13:S37,"Signed",$K$13:K37))</f>
        <v/>
      </c>
      <c r="V37" s="21">
        <f>IF(A37="","",SUMIFS($I$13:I37,$S$13:S37,"Signed",$Q$13:Q37,"Owner's rep"))</f>
        <v/>
      </c>
      <c r="W37" s="18">
        <f>IF(A37="","",IF(AND(Q37="Owner's rep",P37="Owner"),"CHECK: above rep's limits",IF(AND(OR(S37="Signed",S37="Disputed (proceeding)"),Q37=""),"CHECK: approver missing",IF(AND(S37="Signed",I37=""),"CHECK: agreed price missing",IF(AND(S37="Signed",K37=""),"CHECK: days not stated","OK")))))</f>
        <v/>
      </c>
      <c r="X37" s="18">
        <f>IF(OR(A37="",B37=""),"",IF(OR(S37="Signed",S37="Rejected",S37="Withdrawn",S37="Deferred"),IF(R37&lt;&gt;"",R37-B37,""),$D$5-B37))</f>
        <v/>
      </c>
      <c r="Y37" s="16" t="n"/>
    </row>
    <row r="38" ht="22" customHeight="1">
      <c r="A38" s="16" t="n"/>
      <c r="B38" s="17" t="n"/>
      <c r="C38" s="16" t="n"/>
      <c r="D38" s="16" t="n"/>
      <c r="E38" s="16" t="n"/>
      <c r="F38" s="18">
        <f>IF(OR(B38="",$D$6=""),"",IF(B38&gt;$D$6,"After freeze","Before freeze"))</f>
        <v/>
      </c>
      <c r="G38" s="16" t="n"/>
      <c r="H38" s="19" t="n"/>
      <c r="I38" s="19" t="n"/>
      <c r="J38" s="16" t="n"/>
      <c r="K38" s="16" t="n"/>
      <c r="L38" s="20" t="n"/>
      <c r="M38" s="20" t="n"/>
      <c r="N38" s="16" t="n"/>
      <c r="O38" s="16" t="n"/>
      <c r="P38" s="18">
        <f>IF(A38="","",IF(OR(IF(K38&lt;&gt;"",K38,IF(J38&lt;&gt;"",J38,0))&gt;0,AND(L38&lt;&gt;"",L38&lt;&gt;0),N38="Yes",IF(I38&lt;&gt;"",I38,IF(H38&lt;&gt;"",H38,0))&lt;0),"Owner",IF(OR(IF(I38&lt;&gt;"",I38,IF(H38&lt;&gt;"",H38,0))&gt;$D$8,V38-IF(AND(S38="Signed",Q38="Owner's rep"),N(I38),0)+IF(I38&lt;&gt;"",I38,IF(H38&lt;&gt;"",H38,0))&gt;$D$9),"Owner","Owner's rep")))</f>
        <v/>
      </c>
      <c r="Q38" s="16" t="n"/>
      <c r="R38" s="17" t="n"/>
      <c r="S38" s="16" t="n"/>
      <c r="T38" s="21">
        <f>IF(A38="","",SUMIF($S$13:S38,"Signed",$I$13:I38))</f>
        <v/>
      </c>
      <c r="U38" s="18">
        <f>IF(A38="","",SUMIF($S$13:S38,"Signed",$K$13:K38))</f>
        <v/>
      </c>
      <c r="V38" s="21">
        <f>IF(A38="","",SUMIFS($I$13:I38,$S$13:S38,"Signed",$Q$13:Q38,"Owner's rep"))</f>
        <v/>
      </c>
      <c r="W38" s="18">
        <f>IF(A38="","",IF(AND(Q38="Owner's rep",P38="Owner"),"CHECK: above rep's limits",IF(AND(OR(S38="Signed",S38="Disputed (proceeding)"),Q38=""),"CHECK: approver missing",IF(AND(S38="Signed",I38=""),"CHECK: agreed price missing",IF(AND(S38="Signed",K38=""),"CHECK: days not stated","OK")))))</f>
        <v/>
      </c>
      <c r="X38" s="18">
        <f>IF(OR(A38="",B38=""),"",IF(OR(S38="Signed",S38="Rejected",S38="Withdrawn",S38="Deferred"),IF(R38&lt;&gt;"",R38-B38,""),$D$5-B38))</f>
        <v/>
      </c>
      <c r="Y38" s="16" t="n"/>
    </row>
    <row r="39" ht="22" customHeight="1">
      <c r="A39" s="16" t="n"/>
      <c r="B39" s="17" t="n"/>
      <c r="C39" s="16" t="n"/>
      <c r="D39" s="16" t="n"/>
      <c r="E39" s="16" t="n"/>
      <c r="F39" s="18">
        <f>IF(OR(B39="",$D$6=""),"",IF(B39&gt;$D$6,"After freeze","Before freeze"))</f>
        <v/>
      </c>
      <c r="G39" s="16" t="n"/>
      <c r="H39" s="19" t="n"/>
      <c r="I39" s="19" t="n"/>
      <c r="J39" s="16" t="n"/>
      <c r="K39" s="16" t="n"/>
      <c r="L39" s="20" t="n"/>
      <c r="M39" s="20" t="n"/>
      <c r="N39" s="16" t="n"/>
      <c r="O39" s="16" t="n"/>
      <c r="P39" s="18">
        <f>IF(A39="","",IF(OR(IF(K39&lt;&gt;"",K39,IF(J39&lt;&gt;"",J39,0))&gt;0,AND(L39&lt;&gt;"",L39&lt;&gt;0),N39="Yes",IF(I39&lt;&gt;"",I39,IF(H39&lt;&gt;"",H39,0))&lt;0),"Owner",IF(OR(IF(I39&lt;&gt;"",I39,IF(H39&lt;&gt;"",H39,0))&gt;$D$8,V39-IF(AND(S39="Signed",Q39="Owner's rep"),N(I39),0)+IF(I39&lt;&gt;"",I39,IF(H39&lt;&gt;"",H39,0))&gt;$D$9),"Owner","Owner's rep")))</f>
        <v/>
      </c>
      <c r="Q39" s="16" t="n"/>
      <c r="R39" s="17" t="n"/>
      <c r="S39" s="16" t="n"/>
      <c r="T39" s="21">
        <f>IF(A39="","",SUMIF($S$13:S39,"Signed",$I$13:I39))</f>
        <v/>
      </c>
      <c r="U39" s="18">
        <f>IF(A39="","",SUMIF($S$13:S39,"Signed",$K$13:K39))</f>
        <v/>
      </c>
      <c r="V39" s="21">
        <f>IF(A39="","",SUMIFS($I$13:I39,$S$13:S39,"Signed",$Q$13:Q39,"Owner's rep"))</f>
        <v/>
      </c>
      <c r="W39" s="18">
        <f>IF(A39="","",IF(AND(Q39="Owner's rep",P39="Owner"),"CHECK: above rep's limits",IF(AND(OR(S39="Signed",S39="Disputed (proceeding)"),Q39=""),"CHECK: approver missing",IF(AND(S39="Signed",I39=""),"CHECK: agreed price missing",IF(AND(S39="Signed",K39=""),"CHECK: days not stated","OK")))))</f>
        <v/>
      </c>
      <c r="X39" s="18">
        <f>IF(OR(A39="",B39=""),"",IF(OR(S39="Signed",S39="Rejected",S39="Withdrawn",S39="Deferred"),IF(R39&lt;&gt;"",R39-B39,""),$D$5-B39))</f>
        <v/>
      </c>
      <c r="Y39" s="16" t="n"/>
    </row>
    <row r="40" ht="22" customHeight="1">
      <c r="A40" s="16" t="n"/>
      <c r="B40" s="17" t="n"/>
      <c r="C40" s="16" t="n"/>
      <c r="D40" s="16" t="n"/>
      <c r="E40" s="16" t="n"/>
      <c r="F40" s="18">
        <f>IF(OR(B40="",$D$6=""),"",IF(B40&gt;$D$6,"After freeze","Before freeze"))</f>
        <v/>
      </c>
      <c r="G40" s="16" t="n"/>
      <c r="H40" s="19" t="n"/>
      <c r="I40" s="19" t="n"/>
      <c r="J40" s="16" t="n"/>
      <c r="K40" s="16" t="n"/>
      <c r="L40" s="20" t="n"/>
      <c r="M40" s="20" t="n"/>
      <c r="N40" s="16" t="n"/>
      <c r="O40" s="16" t="n"/>
      <c r="P40" s="18">
        <f>IF(A40="","",IF(OR(IF(K40&lt;&gt;"",K40,IF(J40&lt;&gt;"",J40,0))&gt;0,AND(L40&lt;&gt;"",L40&lt;&gt;0),N40="Yes",IF(I40&lt;&gt;"",I40,IF(H40&lt;&gt;"",H40,0))&lt;0),"Owner",IF(OR(IF(I40&lt;&gt;"",I40,IF(H40&lt;&gt;"",H40,0))&gt;$D$8,V40-IF(AND(S40="Signed",Q40="Owner's rep"),N(I40),0)+IF(I40&lt;&gt;"",I40,IF(H40&lt;&gt;"",H40,0))&gt;$D$9),"Owner","Owner's rep")))</f>
        <v/>
      </c>
      <c r="Q40" s="16" t="n"/>
      <c r="R40" s="17" t="n"/>
      <c r="S40" s="16" t="n"/>
      <c r="T40" s="21">
        <f>IF(A40="","",SUMIF($S$13:S40,"Signed",$I$13:I40))</f>
        <v/>
      </c>
      <c r="U40" s="18">
        <f>IF(A40="","",SUMIF($S$13:S40,"Signed",$K$13:K40))</f>
        <v/>
      </c>
      <c r="V40" s="21">
        <f>IF(A40="","",SUMIFS($I$13:I40,$S$13:S40,"Signed",$Q$13:Q40,"Owner's rep"))</f>
        <v/>
      </c>
      <c r="W40" s="18">
        <f>IF(A40="","",IF(AND(Q40="Owner's rep",P40="Owner"),"CHECK: above rep's limits",IF(AND(OR(S40="Signed",S40="Disputed (proceeding)"),Q40=""),"CHECK: approver missing",IF(AND(S40="Signed",I40=""),"CHECK: agreed price missing",IF(AND(S40="Signed",K40=""),"CHECK: days not stated","OK")))))</f>
        <v/>
      </c>
      <c r="X40" s="18">
        <f>IF(OR(A40="",B40=""),"",IF(OR(S40="Signed",S40="Rejected",S40="Withdrawn",S40="Deferred"),IF(R40&lt;&gt;"",R40-B40,""),$D$5-B40))</f>
        <v/>
      </c>
      <c r="Y40" s="16" t="n"/>
    </row>
    <row r="41" ht="22" customHeight="1">
      <c r="A41" s="16" t="n"/>
      <c r="B41" s="17" t="n"/>
      <c r="C41" s="16" t="n"/>
      <c r="D41" s="16" t="n"/>
      <c r="E41" s="16" t="n"/>
      <c r="F41" s="18">
        <f>IF(OR(B41="",$D$6=""),"",IF(B41&gt;$D$6,"After freeze","Before freeze"))</f>
        <v/>
      </c>
      <c r="G41" s="16" t="n"/>
      <c r="H41" s="19" t="n"/>
      <c r="I41" s="19" t="n"/>
      <c r="J41" s="16" t="n"/>
      <c r="K41" s="16" t="n"/>
      <c r="L41" s="20" t="n"/>
      <c r="M41" s="20" t="n"/>
      <c r="N41" s="16" t="n"/>
      <c r="O41" s="16" t="n"/>
      <c r="P41" s="18">
        <f>IF(A41="","",IF(OR(IF(K41&lt;&gt;"",K41,IF(J41&lt;&gt;"",J41,0))&gt;0,AND(L41&lt;&gt;"",L41&lt;&gt;0),N41="Yes",IF(I41&lt;&gt;"",I41,IF(H41&lt;&gt;"",H41,0))&lt;0),"Owner",IF(OR(IF(I41&lt;&gt;"",I41,IF(H41&lt;&gt;"",H41,0))&gt;$D$8,V41-IF(AND(S41="Signed",Q41="Owner's rep"),N(I41),0)+IF(I41&lt;&gt;"",I41,IF(H41&lt;&gt;"",H41,0))&gt;$D$9),"Owner","Owner's rep")))</f>
        <v/>
      </c>
      <c r="Q41" s="16" t="n"/>
      <c r="R41" s="17" t="n"/>
      <c r="S41" s="16" t="n"/>
      <c r="T41" s="21">
        <f>IF(A41="","",SUMIF($S$13:S41,"Signed",$I$13:I41))</f>
        <v/>
      </c>
      <c r="U41" s="18">
        <f>IF(A41="","",SUMIF($S$13:S41,"Signed",$K$13:K41))</f>
        <v/>
      </c>
      <c r="V41" s="21">
        <f>IF(A41="","",SUMIFS($I$13:I41,$S$13:S41,"Signed",$Q$13:Q41,"Owner's rep"))</f>
        <v/>
      </c>
      <c r="W41" s="18">
        <f>IF(A41="","",IF(AND(Q41="Owner's rep",P41="Owner"),"CHECK: above rep's limits",IF(AND(OR(S41="Signed",S41="Disputed (proceeding)"),Q41=""),"CHECK: approver missing",IF(AND(S41="Signed",I41=""),"CHECK: agreed price missing",IF(AND(S41="Signed",K41=""),"CHECK: days not stated","OK")))))</f>
        <v/>
      </c>
      <c r="X41" s="18">
        <f>IF(OR(A41="",B41=""),"",IF(OR(S41="Signed",S41="Rejected",S41="Withdrawn",S41="Deferred"),IF(R41&lt;&gt;"",R41-B41,""),$D$5-B41))</f>
        <v/>
      </c>
      <c r="Y41" s="16" t="n"/>
    </row>
    <row r="42" ht="22" customHeight="1">
      <c r="A42" s="16" t="n"/>
      <c r="B42" s="17" t="n"/>
      <c r="C42" s="16" t="n"/>
      <c r="D42" s="16" t="n"/>
      <c r="E42" s="16" t="n"/>
      <c r="F42" s="18">
        <f>IF(OR(B42="",$D$6=""),"",IF(B42&gt;$D$6,"After freeze","Before freeze"))</f>
        <v/>
      </c>
      <c r="G42" s="16" t="n"/>
      <c r="H42" s="19" t="n"/>
      <c r="I42" s="19" t="n"/>
      <c r="J42" s="16" t="n"/>
      <c r="K42" s="16" t="n"/>
      <c r="L42" s="20" t="n"/>
      <c r="M42" s="20" t="n"/>
      <c r="N42" s="16" t="n"/>
      <c r="O42" s="16" t="n"/>
      <c r="P42" s="18">
        <f>IF(A42="","",IF(OR(IF(K42&lt;&gt;"",K42,IF(J42&lt;&gt;"",J42,0))&gt;0,AND(L42&lt;&gt;"",L42&lt;&gt;0),N42="Yes",IF(I42&lt;&gt;"",I42,IF(H42&lt;&gt;"",H42,0))&lt;0),"Owner",IF(OR(IF(I42&lt;&gt;"",I42,IF(H42&lt;&gt;"",H42,0))&gt;$D$8,V42-IF(AND(S42="Signed",Q42="Owner's rep"),N(I42),0)+IF(I42&lt;&gt;"",I42,IF(H42&lt;&gt;"",H42,0))&gt;$D$9),"Owner","Owner's rep")))</f>
        <v/>
      </c>
      <c r="Q42" s="16" t="n"/>
      <c r="R42" s="17" t="n"/>
      <c r="S42" s="16" t="n"/>
      <c r="T42" s="21">
        <f>IF(A42="","",SUMIF($S$13:S42,"Signed",$I$13:I42))</f>
        <v/>
      </c>
      <c r="U42" s="18">
        <f>IF(A42="","",SUMIF($S$13:S42,"Signed",$K$13:K42))</f>
        <v/>
      </c>
      <c r="V42" s="21">
        <f>IF(A42="","",SUMIFS($I$13:I42,$S$13:S42,"Signed",$Q$13:Q42,"Owner's rep"))</f>
        <v/>
      </c>
      <c r="W42" s="18">
        <f>IF(A42="","",IF(AND(Q42="Owner's rep",P42="Owner"),"CHECK: above rep's limits",IF(AND(OR(S42="Signed",S42="Disputed (proceeding)"),Q42=""),"CHECK: approver missing",IF(AND(S42="Signed",I42=""),"CHECK: agreed price missing",IF(AND(S42="Signed",K42=""),"CHECK: days not stated","OK")))))</f>
        <v/>
      </c>
      <c r="X42" s="18">
        <f>IF(OR(A42="",B42=""),"",IF(OR(S42="Signed",S42="Rejected",S42="Withdrawn",S42="Deferred"),IF(R42&lt;&gt;"",R42-B42,""),$D$5-B42))</f>
        <v/>
      </c>
      <c r="Y42" s="16" t="n"/>
    </row>
    <row r="43" ht="22" customHeight="1">
      <c r="A43" s="16" t="n"/>
      <c r="B43" s="17" t="n"/>
      <c r="C43" s="16" t="n"/>
      <c r="D43" s="16" t="n"/>
      <c r="E43" s="16" t="n"/>
      <c r="F43" s="18">
        <f>IF(OR(B43="",$D$6=""),"",IF(B43&gt;$D$6,"After freeze","Before freeze"))</f>
        <v/>
      </c>
      <c r="G43" s="16" t="n"/>
      <c r="H43" s="19" t="n"/>
      <c r="I43" s="19" t="n"/>
      <c r="J43" s="16" t="n"/>
      <c r="K43" s="16" t="n"/>
      <c r="L43" s="20" t="n"/>
      <c r="M43" s="20" t="n"/>
      <c r="N43" s="16" t="n"/>
      <c r="O43" s="16" t="n"/>
      <c r="P43" s="18">
        <f>IF(A43="","",IF(OR(IF(K43&lt;&gt;"",K43,IF(J43&lt;&gt;"",J43,0))&gt;0,AND(L43&lt;&gt;"",L43&lt;&gt;0),N43="Yes",IF(I43&lt;&gt;"",I43,IF(H43&lt;&gt;"",H43,0))&lt;0),"Owner",IF(OR(IF(I43&lt;&gt;"",I43,IF(H43&lt;&gt;"",H43,0))&gt;$D$8,V43-IF(AND(S43="Signed",Q43="Owner's rep"),N(I43),0)+IF(I43&lt;&gt;"",I43,IF(H43&lt;&gt;"",H43,0))&gt;$D$9),"Owner","Owner's rep")))</f>
        <v/>
      </c>
      <c r="Q43" s="16" t="n"/>
      <c r="R43" s="17" t="n"/>
      <c r="S43" s="16" t="n"/>
      <c r="T43" s="21">
        <f>IF(A43="","",SUMIF($S$13:S43,"Signed",$I$13:I43))</f>
        <v/>
      </c>
      <c r="U43" s="18">
        <f>IF(A43="","",SUMIF($S$13:S43,"Signed",$K$13:K43))</f>
        <v/>
      </c>
      <c r="V43" s="21">
        <f>IF(A43="","",SUMIFS($I$13:I43,$S$13:S43,"Signed",$Q$13:Q43,"Owner's rep"))</f>
        <v/>
      </c>
      <c r="W43" s="18">
        <f>IF(A43="","",IF(AND(Q43="Owner's rep",P43="Owner"),"CHECK: above rep's limits",IF(AND(OR(S43="Signed",S43="Disputed (proceeding)"),Q43=""),"CHECK: approver missing",IF(AND(S43="Signed",I43=""),"CHECK: agreed price missing",IF(AND(S43="Signed",K43=""),"CHECK: days not stated","OK")))))</f>
        <v/>
      </c>
      <c r="X43" s="18">
        <f>IF(OR(A43="",B43=""),"",IF(OR(S43="Signed",S43="Rejected",S43="Withdrawn",S43="Deferred"),IF(R43&lt;&gt;"",R43-B43,""),$D$5-B43))</f>
        <v/>
      </c>
      <c r="Y43" s="16" t="n"/>
    </row>
    <row r="44" ht="22" customHeight="1">
      <c r="A44" s="16" t="n"/>
      <c r="B44" s="17" t="n"/>
      <c r="C44" s="16" t="n"/>
      <c r="D44" s="16" t="n"/>
      <c r="E44" s="16" t="n"/>
      <c r="F44" s="18">
        <f>IF(OR(B44="",$D$6=""),"",IF(B44&gt;$D$6,"After freeze","Before freeze"))</f>
        <v/>
      </c>
      <c r="G44" s="16" t="n"/>
      <c r="H44" s="19" t="n"/>
      <c r="I44" s="19" t="n"/>
      <c r="J44" s="16" t="n"/>
      <c r="K44" s="16" t="n"/>
      <c r="L44" s="20" t="n"/>
      <c r="M44" s="20" t="n"/>
      <c r="N44" s="16" t="n"/>
      <c r="O44" s="16" t="n"/>
      <c r="P44" s="18">
        <f>IF(A44="","",IF(OR(IF(K44&lt;&gt;"",K44,IF(J44&lt;&gt;"",J44,0))&gt;0,AND(L44&lt;&gt;"",L44&lt;&gt;0),N44="Yes",IF(I44&lt;&gt;"",I44,IF(H44&lt;&gt;"",H44,0))&lt;0),"Owner",IF(OR(IF(I44&lt;&gt;"",I44,IF(H44&lt;&gt;"",H44,0))&gt;$D$8,V44-IF(AND(S44="Signed",Q44="Owner's rep"),N(I44),0)+IF(I44&lt;&gt;"",I44,IF(H44&lt;&gt;"",H44,0))&gt;$D$9),"Owner","Owner's rep")))</f>
        <v/>
      </c>
      <c r="Q44" s="16" t="n"/>
      <c r="R44" s="17" t="n"/>
      <c r="S44" s="16" t="n"/>
      <c r="T44" s="21">
        <f>IF(A44="","",SUMIF($S$13:S44,"Signed",$I$13:I44))</f>
        <v/>
      </c>
      <c r="U44" s="18">
        <f>IF(A44="","",SUMIF($S$13:S44,"Signed",$K$13:K44))</f>
        <v/>
      </c>
      <c r="V44" s="21">
        <f>IF(A44="","",SUMIFS($I$13:I44,$S$13:S44,"Signed",$Q$13:Q44,"Owner's rep"))</f>
        <v/>
      </c>
      <c r="W44" s="18">
        <f>IF(A44="","",IF(AND(Q44="Owner's rep",P44="Owner"),"CHECK: above rep's limits",IF(AND(OR(S44="Signed",S44="Disputed (proceeding)"),Q44=""),"CHECK: approver missing",IF(AND(S44="Signed",I44=""),"CHECK: agreed price missing",IF(AND(S44="Signed",K44=""),"CHECK: days not stated","OK")))))</f>
        <v/>
      </c>
      <c r="X44" s="18">
        <f>IF(OR(A44="",B44=""),"",IF(OR(S44="Signed",S44="Rejected",S44="Withdrawn",S44="Deferred"),IF(R44&lt;&gt;"",R44-B44,""),$D$5-B44))</f>
        <v/>
      </c>
      <c r="Y44" s="16" t="n"/>
    </row>
    <row r="45" ht="22" customHeight="1">
      <c r="A45" s="16" t="n"/>
      <c r="B45" s="17" t="n"/>
      <c r="C45" s="16" t="n"/>
      <c r="D45" s="16" t="n"/>
      <c r="E45" s="16" t="n"/>
      <c r="F45" s="18">
        <f>IF(OR(B45="",$D$6=""),"",IF(B45&gt;$D$6,"After freeze","Before freeze"))</f>
        <v/>
      </c>
      <c r="G45" s="16" t="n"/>
      <c r="H45" s="19" t="n"/>
      <c r="I45" s="19" t="n"/>
      <c r="J45" s="16" t="n"/>
      <c r="K45" s="16" t="n"/>
      <c r="L45" s="20" t="n"/>
      <c r="M45" s="20" t="n"/>
      <c r="N45" s="16" t="n"/>
      <c r="O45" s="16" t="n"/>
      <c r="P45" s="18">
        <f>IF(A45="","",IF(OR(IF(K45&lt;&gt;"",K45,IF(J45&lt;&gt;"",J45,0))&gt;0,AND(L45&lt;&gt;"",L45&lt;&gt;0),N45="Yes",IF(I45&lt;&gt;"",I45,IF(H45&lt;&gt;"",H45,0))&lt;0),"Owner",IF(OR(IF(I45&lt;&gt;"",I45,IF(H45&lt;&gt;"",H45,0))&gt;$D$8,V45-IF(AND(S45="Signed",Q45="Owner's rep"),N(I45),0)+IF(I45&lt;&gt;"",I45,IF(H45&lt;&gt;"",H45,0))&gt;$D$9),"Owner","Owner's rep")))</f>
        <v/>
      </c>
      <c r="Q45" s="16" t="n"/>
      <c r="R45" s="17" t="n"/>
      <c r="S45" s="16" t="n"/>
      <c r="T45" s="21">
        <f>IF(A45="","",SUMIF($S$13:S45,"Signed",$I$13:I45))</f>
        <v/>
      </c>
      <c r="U45" s="18">
        <f>IF(A45="","",SUMIF($S$13:S45,"Signed",$K$13:K45))</f>
        <v/>
      </c>
      <c r="V45" s="21">
        <f>IF(A45="","",SUMIFS($I$13:I45,$S$13:S45,"Signed",$Q$13:Q45,"Owner's rep"))</f>
        <v/>
      </c>
      <c r="W45" s="18">
        <f>IF(A45="","",IF(AND(Q45="Owner's rep",P45="Owner"),"CHECK: above rep's limits",IF(AND(OR(S45="Signed",S45="Disputed (proceeding)"),Q45=""),"CHECK: approver missing",IF(AND(S45="Signed",I45=""),"CHECK: agreed price missing",IF(AND(S45="Signed",K45=""),"CHECK: days not stated","OK")))))</f>
        <v/>
      </c>
      <c r="X45" s="18">
        <f>IF(OR(A45="",B45=""),"",IF(OR(S45="Signed",S45="Rejected",S45="Withdrawn",S45="Deferred"),IF(R45&lt;&gt;"",R45-B45,""),$D$5-B45))</f>
        <v/>
      </c>
      <c r="Y45" s="16" t="n"/>
    </row>
    <row r="46" ht="22" customHeight="1">
      <c r="A46" s="16" t="n"/>
      <c r="B46" s="17" t="n"/>
      <c r="C46" s="16" t="n"/>
      <c r="D46" s="16" t="n"/>
      <c r="E46" s="16" t="n"/>
      <c r="F46" s="18">
        <f>IF(OR(B46="",$D$6=""),"",IF(B46&gt;$D$6,"After freeze","Before freeze"))</f>
        <v/>
      </c>
      <c r="G46" s="16" t="n"/>
      <c r="H46" s="19" t="n"/>
      <c r="I46" s="19" t="n"/>
      <c r="J46" s="16" t="n"/>
      <c r="K46" s="16" t="n"/>
      <c r="L46" s="20" t="n"/>
      <c r="M46" s="20" t="n"/>
      <c r="N46" s="16" t="n"/>
      <c r="O46" s="16" t="n"/>
      <c r="P46" s="18">
        <f>IF(A46="","",IF(OR(IF(K46&lt;&gt;"",K46,IF(J46&lt;&gt;"",J46,0))&gt;0,AND(L46&lt;&gt;"",L46&lt;&gt;0),N46="Yes",IF(I46&lt;&gt;"",I46,IF(H46&lt;&gt;"",H46,0))&lt;0),"Owner",IF(OR(IF(I46&lt;&gt;"",I46,IF(H46&lt;&gt;"",H46,0))&gt;$D$8,V46-IF(AND(S46="Signed",Q46="Owner's rep"),N(I46),0)+IF(I46&lt;&gt;"",I46,IF(H46&lt;&gt;"",H46,0))&gt;$D$9),"Owner","Owner's rep")))</f>
        <v/>
      </c>
      <c r="Q46" s="16" t="n"/>
      <c r="R46" s="17" t="n"/>
      <c r="S46" s="16" t="n"/>
      <c r="T46" s="21">
        <f>IF(A46="","",SUMIF($S$13:S46,"Signed",$I$13:I46))</f>
        <v/>
      </c>
      <c r="U46" s="18">
        <f>IF(A46="","",SUMIF($S$13:S46,"Signed",$K$13:K46))</f>
        <v/>
      </c>
      <c r="V46" s="21">
        <f>IF(A46="","",SUMIFS($I$13:I46,$S$13:S46,"Signed",$Q$13:Q46,"Owner's rep"))</f>
        <v/>
      </c>
      <c r="W46" s="18">
        <f>IF(A46="","",IF(AND(Q46="Owner's rep",P46="Owner"),"CHECK: above rep's limits",IF(AND(OR(S46="Signed",S46="Disputed (proceeding)"),Q46=""),"CHECK: approver missing",IF(AND(S46="Signed",I46=""),"CHECK: agreed price missing",IF(AND(S46="Signed",K46=""),"CHECK: days not stated","OK")))))</f>
        <v/>
      </c>
      <c r="X46" s="18">
        <f>IF(OR(A46="",B46=""),"",IF(OR(S46="Signed",S46="Rejected",S46="Withdrawn",S46="Deferred"),IF(R46&lt;&gt;"",R46-B46,""),$D$5-B46))</f>
        <v/>
      </c>
      <c r="Y46" s="16" t="n"/>
    </row>
    <row r="47" ht="22" customHeight="1">
      <c r="A47" s="16" t="n"/>
      <c r="B47" s="17" t="n"/>
      <c r="C47" s="16" t="n"/>
      <c r="D47" s="16" t="n"/>
      <c r="E47" s="16" t="n"/>
      <c r="F47" s="18">
        <f>IF(OR(B47="",$D$6=""),"",IF(B47&gt;$D$6,"After freeze","Before freeze"))</f>
        <v/>
      </c>
      <c r="G47" s="16" t="n"/>
      <c r="H47" s="19" t="n"/>
      <c r="I47" s="19" t="n"/>
      <c r="J47" s="16" t="n"/>
      <c r="K47" s="16" t="n"/>
      <c r="L47" s="20" t="n"/>
      <c r="M47" s="20" t="n"/>
      <c r="N47" s="16" t="n"/>
      <c r="O47" s="16" t="n"/>
      <c r="P47" s="18">
        <f>IF(A47="","",IF(OR(IF(K47&lt;&gt;"",K47,IF(J47&lt;&gt;"",J47,0))&gt;0,AND(L47&lt;&gt;"",L47&lt;&gt;0),N47="Yes",IF(I47&lt;&gt;"",I47,IF(H47&lt;&gt;"",H47,0))&lt;0),"Owner",IF(OR(IF(I47&lt;&gt;"",I47,IF(H47&lt;&gt;"",H47,0))&gt;$D$8,V47-IF(AND(S47="Signed",Q47="Owner's rep"),N(I47),0)+IF(I47&lt;&gt;"",I47,IF(H47&lt;&gt;"",H47,0))&gt;$D$9),"Owner","Owner's rep")))</f>
        <v/>
      </c>
      <c r="Q47" s="16" t="n"/>
      <c r="R47" s="17" t="n"/>
      <c r="S47" s="16" t="n"/>
      <c r="T47" s="21">
        <f>IF(A47="","",SUMIF($S$13:S47,"Signed",$I$13:I47))</f>
        <v/>
      </c>
      <c r="U47" s="18">
        <f>IF(A47="","",SUMIF($S$13:S47,"Signed",$K$13:K47))</f>
        <v/>
      </c>
      <c r="V47" s="21">
        <f>IF(A47="","",SUMIFS($I$13:I47,$S$13:S47,"Signed",$Q$13:Q47,"Owner's rep"))</f>
        <v/>
      </c>
      <c r="W47" s="18">
        <f>IF(A47="","",IF(AND(Q47="Owner's rep",P47="Owner"),"CHECK: above rep's limits",IF(AND(OR(S47="Signed",S47="Disputed (proceeding)"),Q47=""),"CHECK: approver missing",IF(AND(S47="Signed",I47=""),"CHECK: agreed price missing",IF(AND(S47="Signed",K47=""),"CHECK: days not stated","OK")))))</f>
        <v/>
      </c>
      <c r="X47" s="18">
        <f>IF(OR(A47="",B47=""),"",IF(OR(S47="Signed",S47="Rejected",S47="Withdrawn",S47="Deferred"),IF(R47&lt;&gt;"",R47-B47,""),$D$5-B47))</f>
        <v/>
      </c>
      <c r="Y47" s="16" t="n"/>
    </row>
    <row r="48" ht="22" customHeight="1">
      <c r="A48" s="16" t="n"/>
      <c r="B48" s="17" t="n"/>
      <c r="C48" s="16" t="n"/>
      <c r="D48" s="16" t="n"/>
      <c r="E48" s="16" t="n"/>
      <c r="F48" s="18">
        <f>IF(OR(B48="",$D$6=""),"",IF(B48&gt;$D$6,"After freeze","Before freeze"))</f>
        <v/>
      </c>
      <c r="G48" s="16" t="n"/>
      <c r="H48" s="19" t="n"/>
      <c r="I48" s="19" t="n"/>
      <c r="J48" s="16" t="n"/>
      <c r="K48" s="16" t="n"/>
      <c r="L48" s="20" t="n"/>
      <c r="M48" s="20" t="n"/>
      <c r="N48" s="16" t="n"/>
      <c r="O48" s="16" t="n"/>
      <c r="P48" s="18">
        <f>IF(A48="","",IF(OR(IF(K48&lt;&gt;"",K48,IF(J48&lt;&gt;"",J48,0))&gt;0,AND(L48&lt;&gt;"",L48&lt;&gt;0),N48="Yes",IF(I48&lt;&gt;"",I48,IF(H48&lt;&gt;"",H48,0))&lt;0),"Owner",IF(OR(IF(I48&lt;&gt;"",I48,IF(H48&lt;&gt;"",H48,0))&gt;$D$8,V48-IF(AND(S48="Signed",Q48="Owner's rep"),N(I48),0)+IF(I48&lt;&gt;"",I48,IF(H48&lt;&gt;"",H48,0))&gt;$D$9),"Owner","Owner's rep")))</f>
        <v/>
      </c>
      <c r="Q48" s="16" t="n"/>
      <c r="R48" s="17" t="n"/>
      <c r="S48" s="16" t="n"/>
      <c r="T48" s="21">
        <f>IF(A48="","",SUMIF($S$13:S48,"Signed",$I$13:I48))</f>
        <v/>
      </c>
      <c r="U48" s="18">
        <f>IF(A48="","",SUMIF($S$13:S48,"Signed",$K$13:K48))</f>
        <v/>
      </c>
      <c r="V48" s="21">
        <f>IF(A48="","",SUMIFS($I$13:I48,$S$13:S48,"Signed",$Q$13:Q48,"Owner's rep"))</f>
        <v/>
      </c>
      <c r="W48" s="18">
        <f>IF(A48="","",IF(AND(Q48="Owner's rep",P48="Owner"),"CHECK: above rep's limits",IF(AND(OR(S48="Signed",S48="Disputed (proceeding)"),Q48=""),"CHECK: approver missing",IF(AND(S48="Signed",I48=""),"CHECK: agreed price missing",IF(AND(S48="Signed",K48=""),"CHECK: days not stated","OK")))))</f>
        <v/>
      </c>
      <c r="X48" s="18">
        <f>IF(OR(A48="",B48=""),"",IF(OR(S48="Signed",S48="Rejected",S48="Withdrawn",S48="Deferred"),IF(R48&lt;&gt;"",R48-B48,""),$D$5-B48))</f>
        <v/>
      </c>
      <c r="Y48" s="16" t="n"/>
    </row>
    <row r="49" ht="22" customHeight="1">
      <c r="A49" s="16" t="n"/>
      <c r="B49" s="17" t="n"/>
      <c r="C49" s="16" t="n"/>
      <c r="D49" s="16" t="n"/>
      <c r="E49" s="16" t="n"/>
      <c r="F49" s="18">
        <f>IF(OR(B49="",$D$6=""),"",IF(B49&gt;$D$6,"After freeze","Before freeze"))</f>
        <v/>
      </c>
      <c r="G49" s="16" t="n"/>
      <c r="H49" s="19" t="n"/>
      <c r="I49" s="19" t="n"/>
      <c r="J49" s="16" t="n"/>
      <c r="K49" s="16" t="n"/>
      <c r="L49" s="20" t="n"/>
      <c r="M49" s="20" t="n"/>
      <c r="N49" s="16" t="n"/>
      <c r="O49" s="16" t="n"/>
      <c r="P49" s="18">
        <f>IF(A49="","",IF(OR(IF(K49&lt;&gt;"",K49,IF(J49&lt;&gt;"",J49,0))&gt;0,AND(L49&lt;&gt;"",L49&lt;&gt;0),N49="Yes",IF(I49&lt;&gt;"",I49,IF(H49&lt;&gt;"",H49,0))&lt;0),"Owner",IF(OR(IF(I49&lt;&gt;"",I49,IF(H49&lt;&gt;"",H49,0))&gt;$D$8,V49-IF(AND(S49="Signed",Q49="Owner's rep"),N(I49),0)+IF(I49&lt;&gt;"",I49,IF(H49&lt;&gt;"",H49,0))&gt;$D$9),"Owner","Owner's rep")))</f>
        <v/>
      </c>
      <c r="Q49" s="16" t="n"/>
      <c r="R49" s="17" t="n"/>
      <c r="S49" s="16" t="n"/>
      <c r="T49" s="21">
        <f>IF(A49="","",SUMIF($S$13:S49,"Signed",$I$13:I49))</f>
        <v/>
      </c>
      <c r="U49" s="18">
        <f>IF(A49="","",SUMIF($S$13:S49,"Signed",$K$13:K49))</f>
        <v/>
      </c>
      <c r="V49" s="21">
        <f>IF(A49="","",SUMIFS($I$13:I49,$S$13:S49,"Signed",$Q$13:Q49,"Owner's rep"))</f>
        <v/>
      </c>
      <c r="W49" s="18">
        <f>IF(A49="","",IF(AND(Q49="Owner's rep",P49="Owner"),"CHECK: above rep's limits",IF(AND(OR(S49="Signed",S49="Disputed (proceeding)"),Q49=""),"CHECK: approver missing",IF(AND(S49="Signed",I49=""),"CHECK: agreed price missing",IF(AND(S49="Signed",K49=""),"CHECK: days not stated","OK")))))</f>
        <v/>
      </c>
      <c r="X49" s="18">
        <f>IF(OR(A49="",B49=""),"",IF(OR(S49="Signed",S49="Rejected",S49="Withdrawn",S49="Deferred"),IF(R49&lt;&gt;"",R49-B49,""),$D$5-B49))</f>
        <v/>
      </c>
      <c r="Y49" s="16" t="n"/>
    </row>
    <row r="50" ht="22" customHeight="1">
      <c r="A50" s="16" t="n"/>
      <c r="B50" s="17" t="n"/>
      <c r="C50" s="16" t="n"/>
      <c r="D50" s="16" t="n"/>
      <c r="E50" s="16" t="n"/>
      <c r="F50" s="18">
        <f>IF(OR(B50="",$D$6=""),"",IF(B50&gt;$D$6,"After freeze","Before freeze"))</f>
        <v/>
      </c>
      <c r="G50" s="16" t="n"/>
      <c r="H50" s="19" t="n"/>
      <c r="I50" s="19" t="n"/>
      <c r="J50" s="16" t="n"/>
      <c r="K50" s="16" t="n"/>
      <c r="L50" s="20" t="n"/>
      <c r="M50" s="20" t="n"/>
      <c r="N50" s="16" t="n"/>
      <c r="O50" s="16" t="n"/>
      <c r="P50" s="18">
        <f>IF(A50="","",IF(OR(IF(K50&lt;&gt;"",K50,IF(J50&lt;&gt;"",J50,0))&gt;0,AND(L50&lt;&gt;"",L50&lt;&gt;0),N50="Yes",IF(I50&lt;&gt;"",I50,IF(H50&lt;&gt;"",H50,0))&lt;0),"Owner",IF(OR(IF(I50&lt;&gt;"",I50,IF(H50&lt;&gt;"",H50,0))&gt;$D$8,V50-IF(AND(S50="Signed",Q50="Owner's rep"),N(I50),0)+IF(I50&lt;&gt;"",I50,IF(H50&lt;&gt;"",H50,0))&gt;$D$9),"Owner","Owner's rep")))</f>
        <v/>
      </c>
      <c r="Q50" s="16" t="n"/>
      <c r="R50" s="17" t="n"/>
      <c r="S50" s="16" t="n"/>
      <c r="T50" s="21">
        <f>IF(A50="","",SUMIF($S$13:S50,"Signed",$I$13:I50))</f>
        <v/>
      </c>
      <c r="U50" s="18">
        <f>IF(A50="","",SUMIF($S$13:S50,"Signed",$K$13:K50))</f>
        <v/>
      </c>
      <c r="V50" s="21">
        <f>IF(A50="","",SUMIFS($I$13:I50,$S$13:S50,"Signed",$Q$13:Q50,"Owner's rep"))</f>
        <v/>
      </c>
      <c r="W50" s="18">
        <f>IF(A50="","",IF(AND(Q50="Owner's rep",P50="Owner"),"CHECK: above rep's limits",IF(AND(OR(S50="Signed",S50="Disputed (proceeding)"),Q50=""),"CHECK: approver missing",IF(AND(S50="Signed",I50=""),"CHECK: agreed price missing",IF(AND(S50="Signed",K50=""),"CHECK: days not stated","OK")))))</f>
        <v/>
      </c>
      <c r="X50" s="18">
        <f>IF(OR(A50="",B50=""),"",IF(OR(S50="Signed",S50="Rejected",S50="Withdrawn",S50="Deferred"),IF(R50&lt;&gt;"",R50-B50,""),$D$5-B50))</f>
        <v/>
      </c>
      <c r="Y50" s="16" t="n"/>
    </row>
    <row r="51" ht="22" customHeight="1">
      <c r="A51" s="16" t="n"/>
      <c r="B51" s="17" t="n"/>
      <c r="C51" s="16" t="n"/>
      <c r="D51" s="16" t="n"/>
      <c r="E51" s="16" t="n"/>
      <c r="F51" s="18">
        <f>IF(OR(B51="",$D$6=""),"",IF(B51&gt;$D$6,"After freeze","Before freeze"))</f>
        <v/>
      </c>
      <c r="G51" s="16" t="n"/>
      <c r="H51" s="19" t="n"/>
      <c r="I51" s="19" t="n"/>
      <c r="J51" s="16" t="n"/>
      <c r="K51" s="16" t="n"/>
      <c r="L51" s="20" t="n"/>
      <c r="M51" s="20" t="n"/>
      <c r="N51" s="16" t="n"/>
      <c r="O51" s="16" t="n"/>
      <c r="P51" s="18">
        <f>IF(A51="","",IF(OR(IF(K51&lt;&gt;"",K51,IF(J51&lt;&gt;"",J51,0))&gt;0,AND(L51&lt;&gt;"",L51&lt;&gt;0),N51="Yes",IF(I51&lt;&gt;"",I51,IF(H51&lt;&gt;"",H51,0))&lt;0),"Owner",IF(OR(IF(I51&lt;&gt;"",I51,IF(H51&lt;&gt;"",H51,0))&gt;$D$8,V51-IF(AND(S51="Signed",Q51="Owner's rep"),N(I51),0)+IF(I51&lt;&gt;"",I51,IF(H51&lt;&gt;"",H51,0))&gt;$D$9),"Owner","Owner's rep")))</f>
        <v/>
      </c>
      <c r="Q51" s="16" t="n"/>
      <c r="R51" s="17" t="n"/>
      <c r="S51" s="16" t="n"/>
      <c r="T51" s="21">
        <f>IF(A51="","",SUMIF($S$13:S51,"Signed",$I$13:I51))</f>
        <v/>
      </c>
      <c r="U51" s="18">
        <f>IF(A51="","",SUMIF($S$13:S51,"Signed",$K$13:K51))</f>
        <v/>
      </c>
      <c r="V51" s="21">
        <f>IF(A51="","",SUMIFS($I$13:I51,$S$13:S51,"Signed",$Q$13:Q51,"Owner's rep"))</f>
        <v/>
      </c>
      <c r="W51" s="18">
        <f>IF(A51="","",IF(AND(Q51="Owner's rep",P51="Owner"),"CHECK: above rep's limits",IF(AND(OR(S51="Signed",S51="Disputed (proceeding)"),Q51=""),"CHECK: approver missing",IF(AND(S51="Signed",I51=""),"CHECK: agreed price missing",IF(AND(S51="Signed",K51=""),"CHECK: days not stated","OK")))))</f>
        <v/>
      </c>
      <c r="X51" s="18">
        <f>IF(OR(A51="",B51=""),"",IF(OR(S51="Signed",S51="Rejected",S51="Withdrawn",S51="Deferred"),IF(R51&lt;&gt;"",R51-B51,""),$D$5-B51))</f>
        <v/>
      </c>
      <c r="Y51" s="16" t="n"/>
    </row>
    <row r="52" ht="22" customHeight="1">
      <c r="A52" s="16" t="n"/>
      <c r="B52" s="17" t="n"/>
      <c r="C52" s="16" t="n"/>
      <c r="D52" s="16" t="n"/>
      <c r="E52" s="16" t="n"/>
      <c r="F52" s="18">
        <f>IF(OR(B52="",$D$6=""),"",IF(B52&gt;$D$6,"After freeze","Before freeze"))</f>
        <v/>
      </c>
      <c r="G52" s="16" t="n"/>
      <c r="H52" s="19" t="n"/>
      <c r="I52" s="19" t="n"/>
      <c r="J52" s="16" t="n"/>
      <c r="K52" s="16" t="n"/>
      <c r="L52" s="20" t="n"/>
      <c r="M52" s="20" t="n"/>
      <c r="N52" s="16" t="n"/>
      <c r="O52" s="16" t="n"/>
      <c r="P52" s="18">
        <f>IF(A52="","",IF(OR(IF(K52&lt;&gt;"",K52,IF(J52&lt;&gt;"",J52,0))&gt;0,AND(L52&lt;&gt;"",L52&lt;&gt;0),N52="Yes",IF(I52&lt;&gt;"",I52,IF(H52&lt;&gt;"",H52,0))&lt;0),"Owner",IF(OR(IF(I52&lt;&gt;"",I52,IF(H52&lt;&gt;"",H52,0))&gt;$D$8,V52-IF(AND(S52="Signed",Q52="Owner's rep"),N(I52),0)+IF(I52&lt;&gt;"",I52,IF(H52&lt;&gt;"",H52,0))&gt;$D$9),"Owner","Owner's rep")))</f>
        <v/>
      </c>
      <c r="Q52" s="16" t="n"/>
      <c r="R52" s="17" t="n"/>
      <c r="S52" s="16" t="n"/>
      <c r="T52" s="21">
        <f>IF(A52="","",SUMIF($S$13:S52,"Signed",$I$13:I52))</f>
        <v/>
      </c>
      <c r="U52" s="18">
        <f>IF(A52="","",SUMIF($S$13:S52,"Signed",$K$13:K52))</f>
        <v/>
      </c>
      <c r="V52" s="21">
        <f>IF(A52="","",SUMIFS($I$13:I52,$S$13:S52,"Signed",$Q$13:Q52,"Owner's rep"))</f>
        <v/>
      </c>
      <c r="W52" s="18">
        <f>IF(A52="","",IF(AND(Q52="Owner's rep",P52="Owner"),"CHECK: above rep's limits",IF(AND(OR(S52="Signed",S52="Disputed (proceeding)"),Q52=""),"CHECK: approver missing",IF(AND(S52="Signed",I52=""),"CHECK: agreed price missing",IF(AND(S52="Signed",K52=""),"CHECK: days not stated","OK")))))</f>
        <v/>
      </c>
      <c r="X52" s="18">
        <f>IF(OR(A52="",B52=""),"",IF(OR(S52="Signed",S52="Rejected",S52="Withdrawn",S52="Deferred"),IF(R52&lt;&gt;"",R52-B52,""),$D$5-B52))</f>
        <v/>
      </c>
      <c r="Y52" s="16" t="n"/>
    </row>
    <row r="53" ht="22" customHeight="1">
      <c r="A53" s="16" t="n"/>
      <c r="B53" s="17" t="n"/>
      <c r="C53" s="16" t="n"/>
      <c r="D53" s="16" t="n"/>
      <c r="E53" s="16" t="n"/>
      <c r="F53" s="18">
        <f>IF(OR(B53="",$D$6=""),"",IF(B53&gt;$D$6,"After freeze","Before freeze"))</f>
        <v/>
      </c>
      <c r="G53" s="16" t="n"/>
      <c r="H53" s="19" t="n"/>
      <c r="I53" s="19" t="n"/>
      <c r="J53" s="16" t="n"/>
      <c r="K53" s="16" t="n"/>
      <c r="L53" s="20" t="n"/>
      <c r="M53" s="20" t="n"/>
      <c r="N53" s="16" t="n"/>
      <c r="O53" s="16" t="n"/>
      <c r="P53" s="18">
        <f>IF(A53="","",IF(OR(IF(K53&lt;&gt;"",K53,IF(J53&lt;&gt;"",J53,0))&gt;0,AND(L53&lt;&gt;"",L53&lt;&gt;0),N53="Yes",IF(I53&lt;&gt;"",I53,IF(H53&lt;&gt;"",H53,0))&lt;0),"Owner",IF(OR(IF(I53&lt;&gt;"",I53,IF(H53&lt;&gt;"",H53,0))&gt;$D$8,V53-IF(AND(S53="Signed",Q53="Owner's rep"),N(I53),0)+IF(I53&lt;&gt;"",I53,IF(H53&lt;&gt;"",H53,0))&gt;$D$9),"Owner","Owner's rep")))</f>
        <v/>
      </c>
      <c r="Q53" s="16" t="n"/>
      <c r="R53" s="17" t="n"/>
      <c r="S53" s="16" t="n"/>
      <c r="T53" s="21">
        <f>IF(A53="","",SUMIF($S$13:S53,"Signed",$I$13:I53))</f>
        <v/>
      </c>
      <c r="U53" s="18">
        <f>IF(A53="","",SUMIF($S$13:S53,"Signed",$K$13:K53))</f>
        <v/>
      </c>
      <c r="V53" s="21">
        <f>IF(A53="","",SUMIFS($I$13:I53,$S$13:S53,"Signed",$Q$13:Q53,"Owner's rep"))</f>
        <v/>
      </c>
      <c r="W53" s="18">
        <f>IF(A53="","",IF(AND(Q53="Owner's rep",P53="Owner"),"CHECK: above rep's limits",IF(AND(OR(S53="Signed",S53="Disputed (proceeding)"),Q53=""),"CHECK: approver missing",IF(AND(S53="Signed",I53=""),"CHECK: agreed price missing",IF(AND(S53="Signed",K53=""),"CHECK: days not stated","OK")))))</f>
        <v/>
      </c>
      <c r="X53" s="18">
        <f>IF(OR(A53="",B53=""),"",IF(OR(S53="Signed",S53="Rejected",S53="Withdrawn",S53="Deferred"),IF(R53&lt;&gt;"",R53-B53,""),$D$5-B53))</f>
        <v/>
      </c>
      <c r="Y53" s="16" t="n"/>
    </row>
    <row r="54" ht="22" customHeight="1">
      <c r="A54" s="16" t="n"/>
      <c r="B54" s="17" t="n"/>
      <c r="C54" s="16" t="n"/>
      <c r="D54" s="16" t="n"/>
      <c r="E54" s="16" t="n"/>
      <c r="F54" s="18">
        <f>IF(OR(B54="",$D$6=""),"",IF(B54&gt;$D$6,"After freeze","Before freeze"))</f>
        <v/>
      </c>
      <c r="G54" s="16" t="n"/>
      <c r="H54" s="19" t="n"/>
      <c r="I54" s="19" t="n"/>
      <c r="J54" s="16" t="n"/>
      <c r="K54" s="16" t="n"/>
      <c r="L54" s="20" t="n"/>
      <c r="M54" s="20" t="n"/>
      <c r="N54" s="16" t="n"/>
      <c r="O54" s="16" t="n"/>
      <c r="P54" s="18">
        <f>IF(A54="","",IF(OR(IF(K54&lt;&gt;"",K54,IF(J54&lt;&gt;"",J54,0))&gt;0,AND(L54&lt;&gt;"",L54&lt;&gt;0),N54="Yes",IF(I54&lt;&gt;"",I54,IF(H54&lt;&gt;"",H54,0))&lt;0),"Owner",IF(OR(IF(I54&lt;&gt;"",I54,IF(H54&lt;&gt;"",H54,0))&gt;$D$8,V54-IF(AND(S54="Signed",Q54="Owner's rep"),N(I54),0)+IF(I54&lt;&gt;"",I54,IF(H54&lt;&gt;"",H54,0))&gt;$D$9),"Owner","Owner's rep")))</f>
        <v/>
      </c>
      <c r="Q54" s="16" t="n"/>
      <c r="R54" s="17" t="n"/>
      <c r="S54" s="16" t="n"/>
      <c r="T54" s="21">
        <f>IF(A54="","",SUMIF($S$13:S54,"Signed",$I$13:I54))</f>
        <v/>
      </c>
      <c r="U54" s="18">
        <f>IF(A54="","",SUMIF($S$13:S54,"Signed",$K$13:K54))</f>
        <v/>
      </c>
      <c r="V54" s="21">
        <f>IF(A54="","",SUMIFS($I$13:I54,$S$13:S54,"Signed",$Q$13:Q54,"Owner's rep"))</f>
        <v/>
      </c>
      <c r="W54" s="18">
        <f>IF(A54="","",IF(AND(Q54="Owner's rep",P54="Owner"),"CHECK: above rep's limits",IF(AND(OR(S54="Signed",S54="Disputed (proceeding)"),Q54=""),"CHECK: approver missing",IF(AND(S54="Signed",I54=""),"CHECK: agreed price missing",IF(AND(S54="Signed",K54=""),"CHECK: days not stated","OK")))))</f>
        <v/>
      </c>
      <c r="X54" s="18">
        <f>IF(OR(A54="",B54=""),"",IF(OR(S54="Signed",S54="Rejected",S54="Withdrawn",S54="Deferred"),IF(R54&lt;&gt;"",R54-B54,""),$D$5-B54))</f>
        <v/>
      </c>
      <c r="Y54" s="16" t="n"/>
    </row>
    <row r="55" ht="22" customHeight="1">
      <c r="A55" s="16" t="n"/>
      <c r="B55" s="17" t="n"/>
      <c r="C55" s="16" t="n"/>
      <c r="D55" s="16" t="n"/>
      <c r="E55" s="16" t="n"/>
      <c r="F55" s="18">
        <f>IF(OR(B55="",$D$6=""),"",IF(B55&gt;$D$6,"After freeze","Before freeze"))</f>
        <v/>
      </c>
      <c r="G55" s="16" t="n"/>
      <c r="H55" s="19" t="n"/>
      <c r="I55" s="19" t="n"/>
      <c r="J55" s="16" t="n"/>
      <c r="K55" s="16" t="n"/>
      <c r="L55" s="20" t="n"/>
      <c r="M55" s="20" t="n"/>
      <c r="N55" s="16" t="n"/>
      <c r="O55" s="16" t="n"/>
      <c r="P55" s="18">
        <f>IF(A55="","",IF(OR(IF(K55&lt;&gt;"",K55,IF(J55&lt;&gt;"",J55,0))&gt;0,AND(L55&lt;&gt;"",L55&lt;&gt;0),N55="Yes",IF(I55&lt;&gt;"",I55,IF(H55&lt;&gt;"",H55,0))&lt;0),"Owner",IF(OR(IF(I55&lt;&gt;"",I55,IF(H55&lt;&gt;"",H55,0))&gt;$D$8,V55-IF(AND(S55="Signed",Q55="Owner's rep"),N(I55),0)+IF(I55&lt;&gt;"",I55,IF(H55&lt;&gt;"",H55,0))&gt;$D$9),"Owner","Owner's rep")))</f>
        <v/>
      </c>
      <c r="Q55" s="16" t="n"/>
      <c r="R55" s="17" t="n"/>
      <c r="S55" s="16" t="n"/>
      <c r="T55" s="21">
        <f>IF(A55="","",SUMIF($S$13:S55,"Signed",$I$13:I55))</f>
        <v/>
      </c>
      <c r="U55" s="18">
        <f>IF(A55="","",SUMIF($S$13:S55,"Signed",$K$13:K55))</f>
        <v/>
      </c>
      <c r="V55" s="21">
        <f>IF(A55="","",SUMIFS($I$13:I55,$S$13:S55,"Signed",$Q$13:Q55,"Owner's rep"))</f>
        <v/>
      </c>
      <c r="W55" s="18">
        <f>IF(A55="","",IF(AND(Q55="Owner's rep",P55="Owner"),"CHECK: above rep's limits",IF(AND(OR(S55="Signed",S55="Disputed (proceeding)"),Q55=""),"CHECK: approver missing",IF(AND(S55="Signed",I55=""),"CHECK: agreed price missing",IF(AND(S55="Signed",K55=""),"CHECK: days not stated","OK")))))</f>
        <v/>
      </c>
      <c r="X55" s="18">
        <f>IF(OR(A55="",B55=""),"",IF(OR(S55="Signed",S55="Rejected",S55="Withdrawn",S55="Deferred"),IF(R55&lt;&gt;"",R55-B55,""),$D$5-B55))</f>
        <v/>
      </c>
      <c r="Y55" s="16" t="n"/>
    </row>
    <row r="56" ht="22" customHeight="1">
      <c r="A56" s="16" t="n"/>
      <c r="B56" s="17" t="n"/>
      <c r="C56" s="16" t="n"/>
      <c r="D56" s="16" t="n"/>
      <c r="E56" s="16" t="n"/>
      <c r="F56" s="18">
        <f>IF(OR(B56="",$D$6=""),"",IF(B56&gt;$D$6,"After freeze","Before freeze"))</f>
        <v/>
      </c>
      <c r="G56" s="16" t="n"/>
      <c r="H56" s="19" t="n"/>
      <c r="I56" s="19" t="n"/>
      <c r="J56" s="16" t="n"/>
      <c r="K56" s="16" t="n"/>
      <c r="L56" s="20" t="n"/>
      <c r="M56" s="20" t="n"/>
      <c r="N56" s="16" t="n"/>
      <c r="O56" s="16" t="n"/>
      <c r="P56" s="18">
        <f>IF(A56="","",IF(OR(IF(K56&lt;&gt;"",K56,IF(J56&lt;&gt;"",J56,0))&gt;0,AND(L56&lt;&gt;"",L56&lt;&gt;0),N56="Yes",IF(I56&lt;&gt;"",I56,IF(H56&lt;&gt;"",H56,0))&lt;0),"Owner",IF(OR(IF(I56&lt;&gt;"",I56,IF(H56&lt;&gt;"",H56,0))&gt;$D$8,V56-IF(AND(S56="Signed",Q56="Owner's rep"),N(I56),0)+IF(I56&lt;&gt;"",I56,IF(H56&lt;&gt;"",H56,0))&gt;$D$9),"Owner","Owner's rep")))</f>
        <v/>
      </c>
      <c r="Q56" s="16" t="n"/>
      <c r="R56" s="17" t="n"/>
      <c r="S56" s="16" t="n"/>
      <c r="T56" s="21">
        <f>IF(A56="","",SUMIF($S$13:S56,"Signed",$I$13:I56))</f>
        <v/>
      </c>
      <c r="U56" s="18">
        <f>IF(A56="","",SUMIF($S$13:S56,"Signed",$K$13:K56))</f>
        <v/>
      </c>
      <c r="V56" s="21">
        <f>IF(A56="","",SUMIFS($I$13:I56,$S$13:S56,"Signed",$Q$13:Q56,"Owner's rep"))</f>
        <v/>
      </c>
      <c r="W56" s="18">
        <f>IF(A56="","",IF(AND(Q56="Owner's rep",P56="Owner"),"CHECK: above rep's limits",IF(AND(OR(S56="Signed",S56="Disputed (proceeding)"),Q56=""),"CHECK: approver missing",IF(AND(S56="Signed",I56=""),"CHECK: agreed price missing",IF(AND(S56="Signed",K56=""),"CHECK: days not stated","OK")))))</f>
        <v/>
      </c>
      <c r="X56" s="18">
        <f>IF(OR(A56="",B56=""),"",IF(OR(S56="Signed",S56="Rejected",S56="Withdrawn",S56="Deferred"),IF(R56&lt;&gt;"",R56-B56,""),$D$5-B56))</f>
        <v/>
      </c>
      <c r="Y56" s="16" t="n"/>
    </row>
    <row r="57" ht="22" customHeight="1">
      <c r="A57" s="16" t="n"/>
      <c r="B57" s="17" t="n"/>
      <c r="C57" s="16" t="n"/>
      <c r="D57" s="16" t="n"/>
      <c r="E57" s="16" t="n"/>
      <c r="F57" s="18">
        <f>IF(OR(B57="",$D$6=""),"",IF(B57&gt;$D$6,"After freeze","Before freeze"))</f>
        <v/>
      </c>
      <c r="G57" s="16" t="n"/>
      <c r="H57" s="19" t="n"/>
      <c r="I57" s="19" t="n"/>
      <c r="J57" s="16" t="n"/>
      <c r="K57" s="16" t="n"/>
      <c r="L57" s="20" t="n"/>
      <c r="M57" s="20" t="n"/>
      <c r="N57" s="16" t="n"/>
      <c r="O57" s="16" t="n"/>
      <c r="P57" s="18">
        <f>IF(A57="","",IF(OR(IF(K57&lt;&gt;"",K57,IF(J57&lt;&gt;"",J57,0))&gt;0,AND(L57&lt;&gt;"",L57&lt;&gt;0),N57="Yes",IF(I57&lt;&gt;"",I57,IF(H57&lt;&gt;"",H57,0))&lt;0),"Owner",IF(OR(IF(I57&lt;&gt;"",I57,IF(H57&lt;&gt;"",H57,0))&gt;$D$8,V57-IF(AND(S57="Signed",Q57="Owner's rep"),N(I57),0)+IF(I57&lt;&gt;"",I57,IF(H57&lt;&gt;"",H57,0))&gt;$D$9),"Owner","Owner's rep")))</f>
        <v/>
      </c>
      <c r="Q57" s="16" t="n"/>
      <c r="R57" s="17" t="n"/>
      <c r="S57" s="16" t="n"/>
      <c r="T57" s="21">
        <f>IF(A57="","",SUMIF($S$13:S57,"Signed",$I$13:I57))</f>
        <v/>
      </c>
      <c r="U57" s="18">
        <f>IF(A57="","",SUMIF($S$13:S57,"Signed",$K$13:K57))</f>
        <v/>
      </c>
      <c r="V57" s="21">
        <f>IF(A57="","",SUMIFS($I$13:I57,$S$13:S57,"Signed",$Q$13:Q57,"Owner's rep"))</f>
        <v/>
      </c>
      <c r="W57" s="18">
        <f>IF(A57="","",IF(AND(Q57="Owner's rep",P57="Owner"),"CHECK: above rep's limits",IF(AND(OR(S57="Signed",S57="Disputed (proceeding)"),Q57=""),"CHECK: approver missing",IF(AND(S57="Signed",I57=""),"CHECK: agreed price missing",IF(AND(S57="Signed",K57=""),"CHECK: days not stated","OK")))))</f>
        <v/>
      </c>
      <c r="X57" s="18">
        <f>IF(OR(A57="",B57=""),"",IF(OR(S57="Signed",S57="Rejected",S57="Withdrawn",S57="Deferred"),IF(R57&lt;&gt;"",R57-B57,""),$D$5-B57))</f>
        <v/>
      </c>
      <c r="Y57" s="16" t="n"/>
    </row>
    <row r="58" ht="22" customHeight="1">
      <c r="A58" s="16" t="n"/>
      <c r="B58" s="17" t="n"/>
      <c r="C58" s="16" t="n"/>
      <c r="D58" s="16" t="n"/>
      <c r="E58" s="16" t="n"/>
      <c r="F58" s="18">
        <f>IF(OR(B58="",$D$6=""),"",IF(B58&gt;$D$6,"After freeze","Before freeze"))</f>
        <v/>
      </c>
      <c r="G58" s="16" t="n"/>
      <c r="H58" s="19" t="n"/>
      <c r="I58" s="19" t="n"/>
      <c r="J58" s="16" t="n"/>
      <c r="K58" s="16" t="n"/>
      <c r="L58" s="20" t="n"/>
      <c r="M58" s="20" t="n"/>
      <c r="N58" s="16" t="n"/>
      <c r="O58" s="16" t="n"/>
      <c r="P58" s="18">
        <f>IF(A58="","",IF(OR(IF(K58&lt;&gt;"",K58,IF(J58&lt;&gt;"",J58,0))&gt;0,AND(L58&lt;&gt;"",L58&lt;&gt;0),N58="Yes",IF(I58&lt;&gt;"",I58,IF(H58&lt;&gt;"",H58,0))&lt;0),"Owner",IF(OR(IF(I58&lt;&gt;"",I58,IF(H58&lt;&gt;"",H58,0))&gt;$D$8,V58-IF(AND(S58="Signed",Q58="Owner's rep"),N(I58),0)+IF(I58&lt;&gt;"",I58,IF(H58&lt;&gt;"",H58,0))&gt;$D$9),"Owner","Owner's rep")))</f>
        <v/>
      </c>
      <c r="Q58" s="16" t="n"/>
      <c r="R58" s="17" t="n"/>
      <c r="S58" s="16" t="n"/>
      <c r="T58" s="21">
        <f>IF(A58="","",SUMIF($S$13:S58,"Signed",$I$13:I58))</f>
        <v/>
      </c>
      <c r="U58" s="18">
        <f>IF(A58="","",SUMIF($S$13:S58,"Signed",$K$13:K58))</f>
        <v/>
      </c>
      <c r="V58" s="21">
        <f>IF(A58="","",SUMIFS($I$13:I58,$S$13:S58,"Signed",$Q$13:Q58,"Owner's rep"))</f>
        <v/>
      </c>
      <c r="W58" s="18">
        <f>IF(A58="","",IF(AND(Q58="Owner's rep",P58="Owner"),"CHECK: above rep's limits",IF(AND(OR(S58="Signed",S58="Disputed (proceeding)"),Q58=""),"CHECK: approver missing",IF(AND(S58="Signed",I58=""),"CHECK: agreed price missing",IF(AND(S58="Signed",K58=""),"CHECK: days not stated","OK")))))</f>
        <v/>
      </c>
      <c r="X58" s="18">
        <f>IF(OR(A58="",B58=""),"",IF(OR(S58="Signed",S58="Rejected",S58="Withdrawn",S58="Deferred"),IF(R58&lt;&gt;"",R58-B58,""),$D$5-B58))</f>
        <v/>
      </c>
      <c r="Y58" s="16" t="n"/>
    </row>
    <row r="59" ht="22" customHeight="1">
      <c r="A59" s="16" t="n"/>
      <c r="B59" s="17" t="n"/>
      <c r="C59" s="16" t="n"/>
      <c r="D59" s="16" t="n"/>
      <c r="E59" s="16" t="n"/>
      <c r="F59" s="18">
        <f>IF(OR(B59="",$D$6=""),"",IF(B59&gt;$D$6,"After freeze","Before freeze"))</f>
        <v/>
      </c>
      <c r="G59" s="16" t="n"/>
      <c r="H59" s="19" t="n"/>
      <c r="I59" s="19" t="n"/>
      <c r="J59" s="16" t="n"/>
      <c r="K59" s="16" t="n"/>
      <c r="L59" s="20" t="n"/>
      <c r="M59" s="20" t="n"/>
      <c r="N59" s="16" t="n"/>
      <c r="O59" s="16" t="n"/>
      <c r="P59" s="18">
        <f>IF(A59="","",IF(OR(IF(K59&lt;&gt;"",K59,IF(J59&lt;&gt;"",J59,0))&gt;0,AND(L59&lt;&gt;"",L59&lt;&gt;0),N59="Yes",IF(I59&lt;&gt;"",I59,IF(H59&lt;&gt;"",H59,0))&lt;0),"Owner",IF(OR(IF(I59&lt;&gt;"",I59,IF(H59&lt;&gt;"",H59,0))&gt;$D$8,V59-IF(AND(S59="Signed",Q59="Owner's rep"),N(I59),0)+IF(I59&lt;&gt;"",I59,IF(H59&lt;&gt;"",H59,0))&gt;$D$9),"Owner","Owner's rep")))</f>
        <v/>
      </c>
      <c r="Q59" s="16" t="n"/>
      <c r="R59" s="17" t="n"/>
      <c r="S59" s="16" t="n"/>
      <c r="T59" s="21">
        <f>IF(A59="","",SUMIF($S$13:S59,"Signed",$I$13:I59))</f>
        <v/>
      </c>
      <c r="U59" s="18">
        <f>IF(A59="","",SUMIF($S$13:S59,"Signed",$K$13:K59))</f>
        <v/>
      </c>
      <c r="V59" s="21">
        <f>IF(A59="","",SUMIFS($I$13:I59,$S$13:S59,"Signed",$Q$13:Q59,"Owner's rep"))</f>
        <v/>
      </c>
      <c r="W59" s="18">
        <f>IF(A59="","",IF(AND(Q59="Owner's rep",P59="Owner"),"CHECK: above rep's limits",IF(AND(OR(S59="Signed",S59="Disputed (proceeding)"),Q59=""),"CHECK: approver missing",IF(AND(S59="Signed",I59=""),"CHECK: agreed price missing",IF(AND(S59="Signed",K59=""),"CHECK: days not stated","OK")))))</f>
        <v/>
      </c>
      <c r="X59" s="18">
        <f>IF(OR(A59="",B59=""),"",IF(OR(S59="Signed",S59="Rejected",S59="Withdrawn",S59="Deferred"),IF(R59&lt;&gt;"",R59-B59,""),$D$5-B59))</f>
        <v/>
      </c>
      <c r="Y59" s="16" t="n"/>
    </row>
    <row r="60" ht="22" customHeight="1">
      <c r="A60" s="16" t="n"/>
      <c r="B60" s="17" t="n"/>
      <c r="C60" s="16" t="n"/>
      <c r="D60" s="16" t="n"/>
      <c r="E60" s="16" t="n"/>
      <c r="F60" s="18">
        <f>IF(OR(B60="",$D$6=""),"",IF(B60&gt;$D$6,"After freeze","Before freeze"))</f>
        <v/>
      </c>
      <c r="G60" s="16" t="n"/>
      <c r="H60" s="19" t="n"/>
      <c r="I60" s="19" t="n"/>
      <c r="J60" s="16" t="n"/>
      <c r="K60" s="16" t="n"/>
      <c r="L60" s="20" t="n"/>
      <c r="M60" s="20" t="n"/>
      <c r="N60" s="16" t="n"/>
      <c r="O60" s="16" t="n"/>
      <c r="P60" s="18">
        <f>IF(A60="","",IF(OR(IF(K60&lt;&gt;"",K60,IF(J60&lt;&gt;"",J60,0))&gt;0,AND(L60&lt;&gt;"",L60&lt;&gt;0),N60="Yes",IF(I60&lt;&gt;"",I60,IF(H60&lt;&gt;"",H60,0))&lt;0),"Owner",IF(OR(IF(I60&lt;&gt;"",I60,IF(H60&lt;&gt;"",H60,0))&gt;$D$8,V60-IF(AND(S60="Signed",Q60="Owner's rep"),N(I60),0)+IF(I60&lt;&gt;"",I60,IF(H60&lt;&gt;"",H60,0))&gt;$D$9),"Owner","Owner's rep")))</f>
        <v/>
      </c>
      <c r="Q60" s="16" t="n"/>
      <c r="R60" s="17" t="n"/>
      <c r="S60" s="16" t="n"/>
      <c r="T60" s="21">
        <f>IF(A60="","",SUMIF($S$13:S60,"Signed",$I$13:I60))</f>
        <v/>
      </c>
      <c r="U60" s="18">
        <f>IF(A60="","",SUMIF($S$13:S60,"Signed",$K$13:K60))</f>
        <v/>
      </c>
      <c r="V60" s="21">
        <f>IF(A60="","",SUMIFS($I$13:I60,$S$13:S60,"Signed",$Q$13:Q60,"Owner's rep"))</f>
        <v/>
      </c>
      <c r="W60" s="18">
        <f>IF(A60="","",IF(AND(Q60="Owner's rep",P60="Owner"),"CHECK: above rep's limits",IF(AND(OR(S60="Signed",S60="Disputed (proceeding)"),Q60=""),"CHECK: approver missing",IF(AND(S60="Signed",I60=""),"CHECK: agreed price missing",IF(AND(S60="Signed",K60=""),"CHECK: days not stated","OK")))))</f>
        <v/>
      </c>
      <c r="X60" s="18">
        <f>IF(OR(A60="",B60=""),"",IF(OR(S60="Signed",S60="Rejected",S60="Withdrawn",S60="Deferred"),IF(R60&lt;&gt;"",R60-B60,""),$D$5-B60))</f>
        <v/>
      </c>
      <c r="Y60" s="16" t="n"/>
    </row>
    <row r="61" ht="22" customHeight="1">
      <c r="A61" s="16" t="n"/>
      <c r="B61" s="17" t="n"/>
      <c r="C61" s="16" t="n"/>
      <c r="D61" s="16" t="n"/>
      <c r="E61" s="16" t="n"/>
      <c r="F61" s="18">
        <f>IF(OR(B61="",$D$6=""),"",IF(B61&gt;$D$6,"After freeze","Before freeze"))</f>
        <v/>
      </c>
      <c r="G61" s="16" t="n"/>
      <c r="H61" s="19" t="n"/>
      <c r="I61" s="19" t="n"/>
      <c r="J61" s="16" t="n"/>
      <c r="K61" s="16" t="n"/>
      <c r="L61" s="20" t="n"/>
      <c r="M61" s="20" t="n"/>
      <c r="N61" s="16" t="n"/>
      <c r="O61" s="16" t="n"/>
      <c r="P61" s="18">
        <f>IF(A61="","",IF(OR(IF(K61&lt;&gt;"",K61,IF(J61&lt;&gt;"",J61,0))&gt;0,AND(L61&lt;&gt;"",L61&lt;&gt;0),N61="Yes",IF(I61&lt;&gt;"",I61,IF(H61&lt;&gt;"",H61,0))&lt;0),"Owner",IF(OR(IF(I61&lt;&gt;"",I61,IF(H61&lt;&gt;"",H61,0))&gt;$D$8,V61-IF(AND(S61="Signed",Q61="Owner's rep"),N(I61),0)+IF(I61&lt;&gt;"",I61,IF(H61&lt;&gt;"",H61,0))&gt;$D$9),"Owner","Owner's rep")))</f>
        <v/>
      </c>
      <c r="Q61" s="16" t="n"/>
      <c r="R61" s="17" t="n"/>
      <c r="S61" s="16" t="n"/>
      <c r="T61" s="21">
        <f>IF(A61="","",SUMIF($S$13:S61,"Signed",$I$13:I61))</f>
        <v/>
      </c>
      <c r="U61" s="18">
        <f>IF(A61="","",SUMIF($S$13:S61,"Signed",$K$13:K61))</f>
        <v/>
      </c>
      <c r="V61" s="21">
        <f>IF(A61="","",SUMIFS($I$13:I61,$S$13:S61,"Signed",$Q$13:Q61,"Owner's rep"))</f>
        <v/>
      </c>
      <c r="W61" s="18">
        <f>IF(A61="","",IF(AND(Q61="Owner's rep",P61="Owner"),"CHECK: above rep's limits",IF(AND(OR(S61="Signed",S61="Disputed (proceeding)"),Q61=""),"CHECK: approver missing",IF(AND(S61="Signed",I61=""),"CHECK: agreed price missing",IF(AND(S61="Signed",K61=""),"CHECK: days not stated","OK")))))</f>
        <v/>
      </c>
      <c r="X61" s="18">
        <f>IF(OR(A61="",B61=""),"",IF(OR(S61="Signed",S61="Rejected",S61="Withdrawn",S61="Deferred"),IF(R61&lt;&gt;"",R61-B61,""),$D$5-B61))</f>
        <v/>
      </c>
      <c r="Y61" s="16" t="n"/>
    </row>
    <row r="62" ht="22" customHeight="1">
      <c r="A62" s="16" t="n"/>
      <c r="B62" s="17" t="n"/>
      <c r="C62" s="16" t="n"/>
      <c r="D62" s="16" t="n"/>
      <c r="E62" s="16" t="n"/>
      <c r="F62" s="18">
        <f>IF(OR(B62="",$D$6=""),"",IF(B62&gt;$D$6,"After freeze","Before freeze"))</f>
        <v/>
      </c>
      <c r="G62" s="16" t="n"/>
      <c r="H62" s="19" t="n"/>
      <c r="I62" s="19" t="n"/>
      <c r="J62" s="16" t="n"/>
      <c r="K62" s="16" t="n"/>
      <c r="L62" s="20" t="n"/>
      <c r="M62" s="20" t="n"/>
      <c r="N62" s="16" t="n"/>
      <c r="O62" s="16" t="n"/>
      <c r="P62" s="18">
        <f>IF(A62="","",IF(OR(IF(K62&lt;&gt;"",K62,IF(J62&lt;&gt;"",J62,0))&gt;0,AND(L62&lt;&gt;"",L62&lt;&gt;0),N62="Yes",IF(I62&lt;&gt;"",I62,IF(H62&lt;&gt;"",H62,0))&lt;0),"Owner",IF(OR(IF(I62&lt;&gt;"",I62,IF(H62&lt;&gt;"",H62,0))&gt;$D$8,V62-IF(AND(S62="Signed",Q62="Owner's rep"),N(I62),0)+IF(I62&lt;&gt;"",I62,IF(H62&lt;&gt;"",H62,0))&gt;$D$9),"Owner","Owner's rep")))</f>
        <v/>
      </c>
      <c r="Q62" s="16" t="n"/>
      <c r="R62" s="17" t="n"/>
      <c r="S62" s="16" t="n"/>
      <c r="T62" s="21">
        <f>IF(A62="","",SUMIF($S$13:S62,"Signed",$I$13:I62))</f>
        <v/>
      </c>
      <c r="U62" s="18">
        <f>IF(A62="","",SUMIF($S$13:S62,"Signed",$K$13:K62))</f>
        <v/>
      </c>
      <c r="V62" s="21">
        <f>IF(A62="","",SUMIFS($I$13:I62,$S$13:S62,"Signed",$Q$13:Q62,"Owner's rep"))</f>
        <v/>
      </c>
      <c r="W62" s="18">
        <f>IF(A62="","",IF(AND(Q62="Owner's rep",P62="Owner"),"CHECK: above rep's limits",IF(AND(OR(S62="Signed",S62="Disputed (proceeding)"),Q62=""),"CHECK: approver missing",IF(AND(S62="Signed",I62=""),"CHECK: agreed price missing",IF(AND(S62="Signed",K62=""),"CHECK: days not stated","OK")))))</f>
        <v/>
      </c>
      <c r="X62" s="18">
        <f>IF(OR(A62="",B62=""),"",IF(OR(S62="Signed",S62="Rejected",S62="Withdrawn",S62="Deferred"),IF(R62&lt;&gt;"",R62-B62,""),$D$5-B62))</f>
        <v/>
      </c>
      <c r="Y62" s="16" t="n"/>
    </row>
    <row r="63" ht="22" customHeight="1">
      <c r="A63" s="16" t="n"/>
      <c r="B63" s="17" t="n"/>
      <c r="C63" s="16" t="n"/>
      <c r="D63" s="16" t="n"/>
      <c r="E63" s="16" t="n"/>
      <c r="F63" s="18">
        <f>IF(OR(B63="",$D$6=""),"",IF(B63&gt;$D$6,"After freeze","Before freeze"))</f>
        <v/>
      </c>
      <c r="G63" s="16" t="n"/>
      <c r="H63" s="19" t="n"/>
      <c r="I63" s="19" t="n"/>
      <c r="J63" s="16" t="n"/>
      <c r="K63" s="16" t="n"/>
      <c r="L63" s="20" t="n"/>
      <c r="M63" s="20" t="n"/>
      <c r="N63" s="16" t="n"/>
      <c r="O63" s="16" t="n"/>
      <c r="P63" s="18">
        <f>IF(A63="","",IF(OR(IF(K63&lt;&gt;"",K63,IF(J63&lt;&gt;"",J63,0))&gt;0,AND(L63&lt;&gt;"",L63&lt;&gt;0),N63="Yes",IF(I63&lt;&gt;"",I63,IF(H63&lt;&gt;"",H63,0))&lt;0),"Owner",IF(OR(IF(I63&lt;&gt;"",I63,IF(H63&lt;&gt;"",H63,0))&gt;$D$8,V63-IF(AND(S63="Signed",Q63="Owner's rep"),N(I63),0)+IF(I63&lt;&gt;"",I63,IF(H63&lt;&gt;"",H63,0))&gt;$D$9),"Owner","Owner's rep")))</f>
        <v/>
      </c>
      <c r="Q63" s="16" t="n"/>
      <c r="R63" s="17" t="n"/>
      <c r="S63" s="16" t="n"/>
      <c r="T63" s="21">
        <f>IF(A63="","",SUMIF($S$13:S63,"Signed",$I$13:I63))</f>
        <v/>
      </c>
      <c r="U63" s="18">
        <f>IF(A63="","",SUMIF($S$13:S63,"Signed",$K$13:K63))</f>
        <v/>
      </c>
      <c r="V63" s="21">
        <f>IF(A63="","",SUMIFS($I$13:I63,$S$13:S63,"Signed",$Q$13:Q63,"Owner's rep"))</f>
        <v/>
      </c>
      <c r="W63" s="18">
        <f>IF(A63="","",IF(AND(Q63="Owner's rep",P63="Owner"),"CHECK: above rep's limits",IF(AND(OR(S63="Signed",S63="Disputed (proceeding)"),Q63=""),"CHECK: approver missing",IF(AND(S63="Signed",I63=""),"CHECK: agreed price missing",IF(AND(S63="Signed",K63=""),"CHECK: days not stated","OK")))))</f>
        <v/>
      </c>
      <c r="X63" s="18">
        <f>IF(OR(A63="",B63=""),"",IF(OR(S63="Signed",S63="Rejected",S63="Withdrawn",S63="Deferred"),IF(R63&lt;&gt;"",R63-B63,""),$D$5-B63))</f>
        <v/>
      </c>
      <c r="Y63" s="16" t="n"/>
    </row>
    <row r="64" ht="22" customHeight="1">
      <c r="A64" s="16" t="n"/>
      <c r="B64" s="17" t="n"/>
      <c r="C64" s="16" t="n"/>
      <c r="D64" s="16" t="n"/>
      <c r="E64" s="16" t="n"/>
      <c r="F64" s="18">
        <f>IF(OR(B64="",$D$6=""),"",IF(B64&gt;$D$6,"After freeze","Before freeze"))</f>
        <v/>
      </c>
      <c r="G64" s="16" t="n"/>
      <c r="H64" s="19" t="n"/>
      <c r="I64" s="19" t="n"/>
      <c r="J64" s="16" t="n"/>
      <c r="K64" s="16" t="n"/>
      <c r="L64" s="20" t="n"/>
      <c r="M64" s="20" t="n"/>
      <c r="N64" s="16" t="n"/>
      <c r="O64" s="16" t="n"/>
      <c r="P64" s="18">
        <f>IF(A64="","",IF(OR(IF(K64&lt;&gt;"",K64,IF(J64&lt;&gt;"",J64,0))&gt;0,AND(L64&lt;&gt;"",L64&lt;&gt;0),N64="Yes",IF(I64&lt;&gt;"",I64,IF(H64&lt;&gt;"",H64,0))&lt;0),"Owner",IF(OR(IF(I64&lt;&gt;"",I64,IF(H64&lt;&gt;"",H64,0))&gt;$D$8,V64-IF(AND(S64="Signed",Q64="Owner's rep"),N(I64),0)+IF(I64&lt;&gt;"",I64,IF(H64&lt;&gt;"",H64,0))&gt;$D$9),"Owner","Owner's rep")))</f>
        <v/>
      </c>
      <c r="Q64" s="16" t="n"/>
      <c r="R64" s="17" t="n"/>
      <c r="S64" s="16" t="n"/>
      <c r="T64" s="21">
        <f>IF(A64="","",SUMIF($S$13:S64,"Signed",$I$13:I64))</f>
        <v/>
      </c>
      <c r="U64" s="18">
        <f>IF(A64="","",SUMIF($S$13:S64,"Signed",$K$13:K64))</f>
        <v/>
      </c>
      <c r="V64" s="21">
        <f>IF(A64="","",SUMIFS($I$13:I64,$S$13:S64,"Signed",$Q$13:Q64,"Owner's rep"))</f>
        <v/>
      </c>
      <c r="W64" s="18">
        <f>IF(A64="","",IF(AND(Q64="Owner's rep",P64="Owner"),"CHECK: above rep's limits",IF(AND(OR(S64="Signed",S64="Disputed (proceeding)"),Q64=""),"CHECK: approver missing",IF(AND(S64="Signed",I64=""),"CHECK: agreed price missing",IF(AND(S64="Signed",K64=""),"CHECK: days not stated","OK")))))</f>
        <v/>
      </c>
      <c r="X64" s="18">
        <f>IF(OR(A64="",B64=""),"",IF(OR(S64="Signed",S64="Rejected",S64="Withdrawn",S64="Deferred"),IF(R64&lt;&gt;"",R64-B64,""),$D$5-B64))</f>
        <v/>
      </c>
      <c r="Y64" s="16" t="n"/>
    </row>
    <row r="65" ht="22" customHeight="1">
      <c r="A65" s="16" t="n"/>
      <c r="B65" s="17" t="n"/>
      <c r="C65" s="16" t="n"/>
      <c r="D65" s="16" t="n"/>
      <c r="E65" s="16" t="n"/>
      <c r="F65" s="18">
        <f>IF(OR(B65="",$D$6=""),"",IF(B65&gt;$D$6,"After freeze","Before freeze"))</f>
        <v/>
      </c>
      <c r="G65" s="16" t="n"/>
      <c r="H65" s="19" t="n"/>
      <c r="I65" s="19" t="n"/>
      <c r="J65" s="16" t="n"/>
      <c r="K65" s="16" t="n"/>
      <c r="L65" s="20" t="n"/>
      <c r="M65" s="20" t="n"/>
      <c r="N65" s="16" t="n"/>
      <c r="O65" s="16" t="n"/>
      <c r="P65" s="18">
        <f>IF(A65="","",IF(OR(IF(K65&lt;&gt;"",K65,IF(J65&lt;&gt;"",J65,0))&gt;0,AND(L65&lt;&gt;"",L65&lt;&gt;0),N65="Yes",IF(I65&lt;&gt;"",I65,IF(H65&lt;&gt;"",H65,0))&lt;0),"Owner",IF(OR(IF(I65&lt;&gt;"",I65,IF(H65&lt;&gt;"",H65,0))&gt;$D$8,V65-IF(AND(S65="Signed",Q65="Owner's rep"),N(I65),0)+IF(I65&lt;&gt;"",I65,IF(H65&lt;&gt;"",H65,0))&gt;$D$9),"Owner","Owner's rep")))</f>
        <v/>
      </c>
      <c r="Q65" s="16" t="n"/>
      <c r="R65" s="17" t="n"/>
      <c r="S65" s="16" t="n"/>
      <c r="T65" s="21">
        <f>IF(A65="","",SUMIF($S$13:S65,"Signed",$I$13:I65))</f>
        <v/>
      </c>
      <c r="U65" s="18">
        <f>IF(A65="","",SUMIF($S$13:S65,"Signed",$K$13:K65))</f>
        <v/>
      </c>
      <c r="V65" s="21">
        <f>IF(A65="","",SUMIFS($I$13:I65,$S$13:S65,"Signed",$Q$13:Q65,"Owner's rep"))</f>
        <v/>
      </c>
      <c r="W65" s="18">
        <f>IF(A65="","",IF(AND(Q65="Owner's rep",P65="Owner"),"CHECK: above rep's limits",IF(AND(OR(S65="Signed",S65="Disputed (proceeding)"),Q65=""),"CHECK: approver missing",IF(AND(S65="Signed",I65=""),"CHECK: agreed price missing",IF(AND(S65="Signed",K65=""),"CHECK: days not stated","OK")))))</f>
        <v/>
      </c>
      <c r="X65" s="18">
        <f>IF(OR(A65="",B65=""),"",IF(OR(S65="Signed",S65="Rejected",S65="Withdrawn",S65="Deferred"),IF(R65&lt;&gt;"",R65-B65,""),$D$5-B65))</f>
        <v/>
      </c>
      <c r="Y65" s="16" t="n"/>
    </row>
    <row r="66" ht="22" customHeight="1">
      <c r="A66" s="16" t="n"/>
      <c r="B66" s="17" t="n"/>
      <c r="C66" s="16" t="n"/>
      <c r="D66" s="16" t="n"/>
      <c r="E66" s="16" t="n"/>
      <c r="F66" s="18">
        <f>IF(OR(B66="",$D$6=""),"",IF(B66&gt;$D$6,"After freeze","Before freeze"))</f>
        <v/>
      </c>
      <c r="G66" s="16" t="n"/>
      <c r="H66" s="19" t="n"/>
      <c r="I66" s="19" t="n"/>
      <c r="J66" s="16" t="n"/>
      <c r="K66" s="16" t="n"/>
      <c r="L66" s="20" t="n"/>
      <c r="M66" s="20" t="n"/>
      <c r="N66" s="16" t="n"/>
      <c r="O66" s="16" t="n"/>
      <c r="P66" s="18">
        <f>IF(A66="","",IF(OR(IF(K66&lt;&gt;"",K66,IF(J66&lt;&gt;"",J66,0))&gt;0,AND(L66&lt;&gt;"",L66&lt;&gt;0),N66="Yes",IF(I66&lt;&gt;"",I66,IF(H66&lt;&gt;"",H66,0))&lt;0),"Owner",IF(OR(IF(I66&lt;&gt;"",I66,IF(H66&lt;&gt;"",H66,0))&gt;$D$8,V66-IF(AND(S66="Signed",Q66="Owner's rep"),N(I66),0)+IF(I66&lt;&gt;"",I66,IF(H66&lt;&gt;"",H66,0))&gt;$D$9),"Owner","Owner's rep")))</f>
        <v/>
      </c>
      <c r="Q66" s="16" t="n"/>
      <c r="R66" s="17" t="n"/>
      <c r="S66" s="16" t="n"/>
      <c r="T66" s="21">
        <f>IF(A66="","",SUMIF($S$13:S66,"Signed",$I$13:I66))</f>
        <v/>
      </c>
      <c r="U66" s="18">
        <f>IF(A66="","",SUMIF($S$13:S66,"Signed",$K$13:K66))</f>
        <v/>
      </c>
      <c r="V66" s="21">
        <f>IF(A66="","",SUMIFS($I$13:I66,$S$13:S66,"Signed",$Q$13:Q66,"Owner's rep"))</f>
        <v/>
      </c>
      <c r="W66" s="18">
        <f>IF(A66="","",IF(AND(Q66="Owner's rep",P66="Owner"),"CHECK: above rep's limits",IF(AND(OR(S66="Signed",S66="Disputed (proceeding)"),Q66=""),"CHECK: approver missing",IF(AND(S66="Signed",I66=""),"CHECK: agreed price missing",IF(AND(S66="Signed",K66=""),"CHECK: days not stated","OK")))))</f>
        <v/>
      </c>
      <c r="X66" s="18">
        <f>IF(OR(A66="",B66=""),"",IF(OR(S66="Signed",S66="Rejected",S66="Withdrawn",S66="Deferred"),IF(R66&lt;&gt;"",R66-B66,""),$D$5-B66))</f>
        <v/>
      </c>
      <c r="Y66" s="16" t="n"/>
    </row>
    <row r="67" ht="22" customHeight="1">
      <c r="A67" s="16" t="n"/>
      <c r="B67" s="17" t="n"/>
      <c r="C67" s="16" t="n"/>
      <c r="D67" s="16" t="n"/>
      <c r="E67" s="16" t="n"/>
      <c r="F67" s="18">
        <f>IF(OR(B67="",$D$6=""),"",IF(B67&gt;$D$6,"After freeze","Before freeze"))</f>
        <v/>
      </c>
      <c r="G67" s="16" t="n"/>
      <c r="H67" s="19" t="n"/>
      <c r="I67" s="19" t="n"/>
      <c r="J67" s="16" t="n"/>
      <c r="K67" s="16" t="n"/>
      <c r="L67" s="20" t="n"/>
      <c r="M67" s="20" t="n"/>
      <c r="N67" s="16" t="n"/>
      <c r="O67" s="16" t="n"/>
      <c r="P67" s="18">
        <f>IF(A67="","",IF(OR(IF(K67&lt;&gt;"",K67,IF(J67&lt;&gt;"",J67,0))&gt;0,AND(L67&lt;&gt;"",L67&lt;&gt;0),N67="Yes",IF(I67&lt;&gt;"",I67,IF(H67&lt;&gt;"",H67,0))&lt;0),"Owner",IF(OR(IF(I67&lt;&gt;"",I67,IF(H67&lt;&gt;"",H67,0))&gt;$D$8,V67-IF(AND(S67="Signed",Q67="Owner's rep"),N(I67),0)+IF(I67&lt;&gt;"",I67,IF(H67&lt;&gt;"",H67,0))&gt;$D$9),"Owner","Owner's rep")))</f>
        <v/>
      </c>
      <c r="Q67" s="16" t="n"/>
      <c r="R67" s="17" t="n"/>
      <c r="S67" s="16" t="n"/>
      <c r="T67" s="21">
        <f>IF(A67="","",SUMIF($S$13:S67,"Signed",$I$13:I67))</f>
        <v/>
      </c>
      <c r="U67" s="18">
        <f>IF(A67="","",SUMIF($S$13:S67,"Signed",$K$13:K67))</f>
        <v/>
      </c>
      <c r="V67" s="21">
        <f>IF(A67="","",SUMIFS($I$13:I67,$S$13:S67,"Signed",$Q$13:Q67,"Owner's rep"))</f>
        <v/>
      </c>
      <c r="W67" s="18">
        <f>IF(A67="","",IF(AND(Q67="Owner's rep",P67="Owner"),"CHECK: above rep's limits",IF(AND(OR(S67="Signed",S67="Disputed (proceeding)"),Q67=""),"CHECK: approver missing",IF(AND(S67="Signed",I67=""),"CHECK: agreed price missing",IF(AND(S67="Signed",K67=""),"CHECK: days not stated","OK")))))</f>
        <v/>
      </c>
      <c r="X67" s="18">
        <f>IF(OR(A67="",B67=""),"",IF(OR(S67="Signed",S67="Rejected",S67="Withdrawn",S67="Deferred"),IF(R67&lt;&gt;"",R67-B67,""),$D$5-B67))</f>
        <v/>
      </c>
      <c r="Y67" s="16" t="n"/>
    </row>
    <row r="68" ht="22" customHeight="1">
      <c r="A68" s="16" t="n"/>
      <c r="B68" s="17" t="n"/>
      <c r="C68" s="16" t="n"/>
      <c r="D68" s="16" t="n"/>
      <c r="E68" s="16" t="n"/>
      <c r="F68" s="18">
        <f>IF(OR(B68="",$D$6=""),"",IF(B68&gt;$D$6,"After freeze","Before freeze"))</f>
        <v/>
      </c>
      <c r="G68" s="16" t="n"/>
      <c r="H68" s="19" t="n"/>
      <c r="I68" s="19" t="n"/>
      <c r="J68" s="16" t="n"/>
      <c r="K68" s="16" t="n"/>
      <c r="L68" s="20" t="n"/>
      <c r="M68" s="20" t="n"/>
      <c r="N68" s="16" t="n"/>
      <c r="O68" s="16" t="n"/>
      <c r="P68" s="18">
        <f>IF(A68="","",IF(OR(IF(K68&lt;&gt;"",K68,IF(J68&lt;&gt;"",J68,0))&gt;0,AND(L68&lt;&gt;"",L68&lt;&gt;0),N68="Yes",IF(I68&lt;&gt;"",I68,IF(H68&lt;&gt;"",H68,0))&lt;0),"Owner",IF(OR(IF(I68&lt;&gt;"",I68,IF(H68&lt;&gt;"",H68,0))&gt;$D$8,V68-IF(AND(S68="Signed",Q68="Owner's rep"),N(I68),0)+IF(I68&lt;&gt;"",I68,IF(H68&lt;&gt;"",H68,0))&gt;$D$9),"Owner","Owner's rep")))</f>
        <v/>
      </c>
      <c r="Q68" s="16" t="n"/>
      <c r="R68" s="17" t="n"/>
      <c r="S68" s="16" t="n"/>
      <c r="T68" s="21">
        <f>IF(A68="","",SUMIF($S$13:S68,"Signed",$I$13:I68))</f>
        <v/>
      </c>
      <c r="U68" s="18">
        <f>IF(A68="","",SUMIF($S$13:S68,"Signed",$K$13:K68))</f>
        <v/>
      </c>
      <c r="V68" s="21">
        <f>IF(A68="","",SUMIFS($I$13:I68,$S$13:S68,"Signed",$Q$13:Q68,"Owner's rep"))</f>
        <v/>
      </c>
      <c r="W68" s="18">
        <f>IF(A68="","",IF(AND(Q68="Owner's rep",P68="Owner"),"CHECK: above rep's limits",IF(AND(OR(S68="Signed",S68="Disputed (proceeding)"),Q68=""),"CHECK: approver missing",IF(AND(S68="Signed",I68=""),"CHECK: agreed price missing",IF(AND(S68="Signed",K68=""),"CHECK: days not stated","OK")))))</f>
        <v/>
      </c>
      <c r="X68" s="18">
        <f>IF(OR(A68="",B68=""),"",IF(OR(S68="Signed",S68="Rejected",S68="Withdrawn",S68="Deferred"),IF(R68&lt;&gt;"",R68-B68,""),$D$5-B68))</f>
        <v/>
      </c>
      <c r="Y68" s="16" t="n"/>
    </row>
    <row r="69" ht="22" customHeight="1">
      <c r="A69" s="16" t="n"/>
      <c r="B69" s="17" t="n"/>
      <c r="C69" s="16" t="n"/>
      <c r="D69" s="16" t="n"/>
      <c r="E69" s="16" t="n"/>
      <c r="F69" s="18">
        <f>IF(OR(B69="",$D$6=""),"",IF(B69&gt;$D$6,"After freeze","Before freeze"))</f>
        <v/>
      </c>
      <c r="G69" s="16" t="n"/>
      <c r="H69" s="19" t="n"/>
      <c r="I69" s="19" t="n"/>
      <c r="J69" s="16" t="n"/>
      <c r="K69" s="16" t="n"/>
      <c r="L69" s="20" t="n"/>
      <c r="M69" s="20" t="n"/>
      <c r="N69" s="16" t="n"/>
      <c r="O69" s="16" t="n"/>
      <c r="P69" s="18">
        <f>IF(A69="","",IF(OR(IF(K69&lt;&gt;"",K69,IF(J69&lt;&gt;"",J69,0))&gt;0,AND(L69&lt;&gt;"",L69&lt;&gt;0),N69="Yes",IF(I69&lt;&gt;"",I69,IF(H69&lt;&gt;"",H69,0))&lt;0),"Owner",IF(OR(IF(I69&lt;&gt;"",I69,IF(H69&lt;&gt;"",H69,0))&gt;$D$8,V69-IF(AND(S69="Signed",Q69="Owner's rep"),N(I69),0)+IF(I69&lt;&gt;"",I69,IF(H69&lt;&gt;"",H69,0))&gt;$D$9),"Owner","Owner's rep")))</f>
        <v/>
      </c>
      <c r="Q69" s="16" t="n"/>
      <c r="R69" s="17" t="n"/>
      <c r="S69" s="16" t="n"/>
      <c r="T69" s="21">
        <f>IF(A69="","",SUMIF($S$13:S69,"Signed",$I$13:I69))</f>
        <v/>
      </c>
      <c r="U69" s="18">
        <f>IF(A69="","",SUMIF($S$13:S69,"Signed",$K$13:K69))</f>
        <v/>
      </c>
      <c r="V69" s="21">
        <f>IF(A69="","",SUMIFS($I$13:I69,$S$13:S69,"Signed",$Q$13:Q69,"Owner's rep"))</f>
        <v/>
      </c>
      <c r="W69" s="18">
        <f>IF(A69="","",IF(AND(Q69="Owner's rep",P69="Owner"),"CHECK: above rep's limits",IF(AND(OR(S69="Signed",S69="Disputed (proceeding)"),Q69=""),"CHECK: approver missing",IF(AND(S69="Signed",I69=""),"CHECK: agreed price missing",IF(AND(S69="Signed",K69=""),"CHECK: days not stated","OK")))))</f>
        <v/>
      </c>
      <c r="X69" s="18">
        <f>IF(OR(A69="",B69=""),"",IF(OR(S69="Signed",S69="Rejected",S69="Withdrawn",S69="Deferred"),IF(R69&lt;&gt;"",R69-B69,""),$D$5-B69))</f>
        <v/>
      </c>
      <c r="Y69" s="16" t="n"/>
    </row>
    <row r="70" ht="22" customHeight="1">
      <c r="A70" s="16" t="n"/>
      <c r="B70" s="17" t="n"/>
      <c r="C70" s="16" t="n"/>
      <c r="D70" s="16" t="n"/>
      <c r="E70" s="16" t="n"/>
      <c r="F70" s="18">
        <f>IF(OR(B70="",$D$6=""),"",IF(B70&gt;$D$6,"After freeze","Before freeze"))</f>
        <v/>
      </c>
      <c r="G70" s="16" t="n"/>
      <c r="H70" s="19" t="n"/>
      <c r="I70" s="19" t="n"/>
      <c r="J70" s="16" t="n"/>
      <c r="K70" s="16" t="n"/>
      <c r="L70" s="20" t="n"/>
      <c r="M70" s="20" t="n"/>
      <c r="N70" s="16" t="n"/>
      <c r="O70" s="16" t="n"/>
      <c r="P70" s="18">
        <f>IF(A70="","",IF(OR(IF(K70&lt;&gt;"",K70,IF(J70&lt;&gt;"",J70,0))&gt;0,AND(L70&lt;&gt;"",L70&lt;&gt;0),N70="Yes",IF(I70&lt;&gt;"",I70,IF(H70&lt;&gt;"",H70,0))&lt;0),"Owner",IF(OR(IF(I70&lt;&gt;"",I70,IF(H70&lt;&gt;"",H70,0))&gt;$D$8,V70-IF(AND(S70="Signed",Q70="Owner's rep"),N(I70),0)+IF(I70&lt;&gt;"",I70,IF(H70&lt;&gt;"",H70,0))&gt;$D$9),"Owner","Owner's rep")))</f>
        <v/>
      </c>
      <c r="Q70" s="16" t="n"/>
      <c r="R70" s="17" t="n"/>
      <c r="S70" s="16" t="n"/>
      <c r="T70" s="21">
        <f>IF(A70="","",SUMIF($S$13:S70,"Signed",$I$13:I70))</f>
        <v/>
      </c>
      <c r="U70" s="18">
        <f>IF(A70="","",SUMIF($S$13:S70,"Signed",$K$13:K70))</f>
        <v/>
      </c>
      <c r="V70" s="21">
        <f>IF(A70="","",SUMIFS($I$13:I70,$S$13:S70,"Signed",$Q$13:Q70,"Owner's rep"))</f>
        <v/>
      </c>
      <c r="W70" s="18">
        <f>IF(A70="","",IF(AND(Q70="Owner's rep",P70="Owner"),"CHECK: above rep's limits",IF(AND(OR(S70="Signed",S70="Disputed (proceeding)"),Q70=""),"CHECK: approver missing",IF(AND(S70="Signed",I70=""),"CHECK: agreed price missing",IF(AND(S70="Signed",K70=""),"CHECK: days not stated","OK")))))</f>
        <v/>
      </c>
      <c r="X70" s="18">
        <f>IF(OR(A70="",B70=""),"",IF(OR(S70="Signed",S70="Rejected",S70="Withdrawn",S70="Deferred"),IF(R70&lt;&gt;"",R70-B70,""),$D$5-B70))</f>
        <v/>
      </c>
      <c r="Y70" s="16" t="n"/>
    </row>
    <row r="71" ht="22" customHeight="1">
      <c r="A71" s="16" t="n"/>
      <c r="B71" s="17" t="n"/>
      <c r="C71" s="16" t="n"/>
      <c r="D71" s="16" t="n"/>
      <c r="E71" s="16" t="n"/>
      <c r="F71" s="18">
        <f>IF(OR(B71="",$D$6=""),"",IF(B71&gt;$D$6,"After freeze","Before freeze"))</f>
        <v/>
      </c>
      <c r="G71" s="16" t="n"/>
      <c r="H71" s="19" t="n"/>
      <c r="I71" s="19" t="n"/>
      <c r="J71" s="16" t="n"/>
      <c r="K71" s="16" t="n"/>
      <c r="L71" s="20" t="n"/>
      <c r="M71" s="20" t="n"/>
      <c r="N71" s="16" t="n"/>
      <c r="O71" s="16" t="n"/>
      <c r="P71" s="18">
        <f>IF(A71="","",IF(OR(IF(K71&lt;&gt;"",K71,IF(J71&lt;&gt;"",J71,0))&gt;0,AND(L71&lt;&gt;"",L71&lt;&gt;0),N71="Yes",IF(I71&lt;&gt;"",I71,IF(H71&lt;&gt;"",H71,0))&lt;0),"Owner",IF(OR(IF(I71&lt;&gt;"",I71,IF(H71&lt;&gt;"",H71,0))&gt;$D$8,V71-IF(AND(S71="Signed",Q71="Owner's rep"),N(I71),0)+IF(I71&lt;&gt;"",I71,IF(H71&lt;&gt;"",H71,0))&gt;$D$9),"Owner","Owner's rep")))</f>
        <v/>
      </c>
      <c r="Q71" s="16" t="n"/>
      <c r="R71" s="17" t="n"/>
      <c r="S71" s="16" t="n"/>
      <c r="T71" s="21">
        <f>IF(A71="","",SUMIF($S$13:S71,"Signed",$I$13:I71))</f>
        <v/>
      </c>
      <c r="U71" s="18">
        <f>IF(A71="","",SUMIF($S$13:S71,"Signed",$K$13:K71))</f>
        <v/>
      </c>
      <c r="V71" s="21">
        <f>IF(A71="","",SUMIFS($I$13:I71,$S$13:S71,"Signed",$Q$13:Q71,"Owner's rep"))</f>
        <v/>
      </c>
      <c r="W71" s="18">
        <f>IF(A71="","",IF(AND(Q71="Owner's rep",P71="Owner"),"CHECK: above rep's limits",IF(AND(OR(S71="Signed",S71="Disputed (proceeding)"),Q71=""),"CHECK: approver missing",IF(AND(S71="Signed",I71=""),"CHECK: agreed price missing",IF(AND(S71="Signed",K71=""),"CHECK: days not stated","OK")))))</f>
        <v/>
      </c>
      <c r="X71" s="18">
        <f>IF(OR(A71="",B71=""),"",IF(OR(S71="Signed",S71="Rejected",S71="Withdrawn",S71="Deferred"),IF(R71&lt;&gt;"",R71-B71,""),$D$5-B71))</f>
        <v/>
      </c>
      <c r="Y71" s="16" t="n"/>
    </row>
    <row r="72" ht="22" customHeight="1">
      <c r="A72" s="16" t="n"/>
      <c r="B72" s="17" t="n"/>
      <c r="C72" s="16" t="n"/>
      <c r="D72" s="16" t="n"/>
      <c r="E72" s="16" t="n"/>
      <c r="F72" s="18">
        <f>IF(OR(B72="",$D$6=""),"",IF(B72&gt;$D$6,"After freeze","Before freeze"))</f>
        <v/>
      </c>
      <c r="G72" s="16" t="n"/>
      <c r="H72" s="19" t="n"/>
      <c r="I72" s="19" t="n"/>
      <c r="J72" s="16" t="n"/>
      <c r="K72" s="16" t="n"/>
      <c r="L72" s="20" t="n"/>
      <c r="M72" s="20" t="n"/>
      <c r="N72" s="16" t="n"/>
      <c r="O72" s="16" t="n"/>
      <c r="P72" s="18">
        <f>IF(A72="","",IF(OR(IF(K72&lt;&gt;"",K72,IF(J72&lt;&gt;"",J72,0))&gt;0,AND(L72&lt;&gt;"",L72&lt;&gt;0),N72="Yes",IF(I72&lt;&gt;"",I72,IF(H72&lt;&gt;"",H72,0))&lt;0),"Owner",IF(OR(IF(I72&lt;&gt;"",I72,IF(H72&lt;&gt;"",H72,0))&gt;$D$8,V72-IF(AND(S72="Signed",Q72="Owner's rep"),N(I72),0)+IF(I72&lt;&gt;"",I72,IF(H72&lt;&gt;"",H72,0))&gt;$D$9),"Owner","Owner's rep")))</f>
        <v/>
      </c>
      <c r="Q72" s="16" t="n"/>
      <c r="R72" s="17" t="n"/>
      <c r="S72" s="16" t="n"/>
      <c r="T72" s="21">
        <f>IF(A72="","",SUMIF($S$13:S72,"Signed",$I$13:I72))</f>
        <v/>
      </c>
      <c r="U72" s="18">
        <f>IF(A72="","",SUMIF($S$13:S72,"Signed",$K$13:K72))</f>
        <v/>
      </c>
      <c r="V72" s="21">
        <f>IF(A72="","",SUMIFS($I$13:I72,$S$13:S72,"Signed",$Q$13:Q72,"Owner's rep"))</f>
        <v/>
      </c>
      <c r="W72" s="18">
        <f>IF(A72="","",IF(AND(Q72="Owner's rep",P72="Owner"),"CHECK: above rep's limits",IF(AND(OR(S72="Signed",S72="Disputed (proceeding)"),Q72=""),"CHECK: approver missing",IF(AND(S72="Signed",I72=""),"CHECK: agreed price missing",IF(AND(S72="Signed",K72=""),"CHECK: days not stated","OK")))))</f>
        <v/>
      </c>
      <c r="X72" s="18">
        <f>IF(OR(A72="",B72=""),"",IF(OR(S72="Signed",S72="Rejected",S72="Withdrawn",S72="Deferred"),IF(R72&lt;&gt;"",R72-B72,""),$D$5-B72))</f>
        <v/>
      </c>
      <c r="Y72" s="16" t="n"/>
    </row>
  </sheetData>
  <mergeCells count="2">
    <mergeCell ref="A3:Y3"/>
    <mergeCell ref="A2:Y2"/>
  </mergeCells>
  <conditionalFormatting sqref="O9">
    <cfRule type="expression" priority="1" dxfId="0">
      <formula>O9&lt;0.25</formula>
    </cfRule>
  </conditionalFormatting>
  <conditionalFormatting sqref="R5">
    <cfRule type="expression" priority="2" dxfId="0">
      <formula>R5&gt;0</formula>
    </cfRule>
  </conditionalFormatting>
  <conditionalFormatting sqref="O6">
    <cfRule type="expression" priority="3" dxfId="1">
      <formula>O6&gt;0</formula>
    </cfRule>
  </conditionalFormatting>
  <conditionalFormatting sqref="S13:S72">
    <cfRule type="expression" priority="4" dxfId="2">
      <formula>S13="Signed"</formula>
    </cfRule>
    <cfRule type="expression" priority="5" dxfId="1">
      <formula>S13="Priced"</formula>
    </cfRule>
    <cfRule type="expression" priority="6" dxfId="3">
      <formula>S13="Disputed (proceeding)"</formula>
    </cfRule>
    <cfRule type="expression" priority="7" dxfId="4">
      <formula>S13="Rejected"</formula>
    </cfRule>
  </conditionalFormatting>
  <conditionalFormatting sqref="W13:W72">
    <cfRule type="expression" priority="8" dxfId="0">
      <formula>LEFT(W13,5)="CHECK"</formula>
    </cfRule>
  </conditionalFormatting>
  <conditionalFormatting sqref="P13:P72">
    <cfRule type="expression" priority="9" dxfId="1">
      <formula>P13="Owner"</formula>
    </cfRule>
  </conditionalFormatting>
  <conditionalFormatting sqref="F13:F72">
    <cfRule type="expression" priority="10" dxfId="1">
      <formula>F13="After freeze"</formula>
    </cfRule>
  </conditionalFormatting>
  <dataValidations count="4">
    <dataValidation sqref="N13:N72" showDropDown="0" showInputMessage="0" showErrorMessage="0" allowBlank="1" type="list">
      <formula1>"Yes,No"</formula1>
    </dataValidation>
    <dataValidation sqref="O13:O72" showDropDown="0" showInputMessage="0" showErrorMessage="0" allowBlank="1" type="list">
      <formula1>"Yes,No"</formula1>
    </dataValidation>
    <dataValidation sqref="Q13:Q72" showDropDown="0" showInputMessage="0" showErrorMessage="0" allowBlank="1" type="list">
      <formula1>"Owner,Owner's rep"</formula1>
    </dataValidation>
    <dataValidation sqref="S13:S72" showDropDown="0" showInputMessage="0" showErrorMessage="0" allowBlank="1" type="list">
      <formula1>"Raised,Screening,RFP sent,Priced,Signed,Disputed (proceeding),Rejected,Withdrawn,Deferred"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Y72"/>
  <sheetViews>
    <sheetView workbookViewId="0">
      <pane xSplit="4" ySplit="12" topLeftCell="E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6" customWidth="1" min="3" max="3"/>
    <col width="40" customWidth="1" min="4" max="4"/>
    <col width="16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9" customWidth="1" min="13" max="13"/>
    <col width="11" customWidth="1" min="14" max="14"/>
    <col width="11" customWidth="1" min="15" max="15"/>
    <col width="13" customWidth="1" min="16" max="16"/>
    <col width="12" customWidth="1" min="17" max="17"/>
    <col width="12" customWidth="1" min="18" max="18"/>
    <col width="14" customWidth="1" min="19" max="19"/>
    <col width="11" customWidth="1" min="20" max="20"/>
    <col width="10" customWidth="1" min="21" max="21"/>
    <col width="11" customWidth="1" min="22" max="22"/>
    <col width="20" customWidth="1" min="23" max="23"/>
    <col width="8" customWidth="1" min="24" max="24"/>
    <col width="42" customWidth="1" min="25" max="25"/>
  </cols>
  <sheetData>
    <row r="1" ht="30" customHeight="1">
      <c r="Y1" s="1" t="inlineStr">
        <is>
          <t>TPL-SPM-T9  |  project2-me.com</t>
        </is>
      </c>
    </row>
    <row r="2" ht="26" customHeight="1">
      <c r="A2" s="2" t="inlineStr">
        <is>
          <t>Owner Change Request Form and Change / VO Log (T9)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</row>
    <row r="3" ht="30" customHeight="1">
      <c r="A3" s="4" t="inlineStr">
        <is>
          <t>Example, as at month 15. Illustrative project: Project YP-48 is fictional. Its parameters are chosen from publicly reported industry ranges so the numbers are realistic, but no real yard, owner or yacht is described.</t>
        </is>
      </c>
    </row>
    <row r="5" ht="40" customHeight="1">
      <c r="C5" s="7" t="inlineStr">
        <is>
          <t>As at (date)</t>
        </is>
      </c>
      <c r="D5" s="8" t="n">
        <v>46846</v>
      </c>
      <c r="H5" s="7" t="inlineStr">
        <is>
          <t>Requests logged</t>
        </is>
      </c>
      <c r="I5" s="9">
        <f>COUNTA($A$13:$A$72)</f>
        <v/>
      </c>
      <c r="K5" s="7" t="inlineStr">
        <is>
          <t>Signed price total (index)</t>
        </is>
      </c>
      <c r="L5" s="10">
        <f>SUMIF($S$13:$S$72,"Signed",$I$13:$I$72)</f>
        <v/>
      </c>
      <c r="N5" s="7" t="inlineStr">
        <is>
          <t>Agreed delivery days</t>
        </is>
      </c>
      <c r="O5" s="9">
        <f>SUMIF($S$13:$S$72,"Signed",$K$13:$K$72)</f>
        <v/>
      </c>
      <c r="Q5" s="7" t="inlineStr">
        <is>
          <t>Authority flags</t>
        </is>
      </c>
      <c r="R5" s="9">
        <f>COUNTIF($W$13:$W$72,"CHECK*")</f>
        <v/>
      </c>
    </row>
    <row r="6" ht="40" customHeight="1">
      <c r="C6" s="7" t="inlineStr">
        <is>
          <t>GA design freeze (date)</t>
        </is>
      </c>
      <c r="D6" s="8" t="n">
        <v>46601</v>
      </c>
      <c r="H6" s="7" t="inlineStr">
        <is>
          <t>Signed</t>
        </is>
      </c>
      <c r="I6" s="9">
        <f>COUNTIF($S$13:$S$72,"Signed")</f>
        <v/>
      </c>
      <c r="K6" s="7" t="inlineStr">
        <is>
          <t>Pending exposure (index)</t>
        </is>
      </c>
      <c r="L6" s="10">
        <f>SUMIF($S$13:$S$72,"Priced",$H$13:$H$72)+SUMIF($S$13:$S$72,"Disputed (proceeding)",$H$13:$H$72)</f>
        <v/>
      </c>
      <c r="N6" s="7" t="inlineStr">
        <is>
          <t>Days claimed, not agreed</t>
        </is>
      </c>
      <c r="O6" s="9">
        <f>SUMIF($S$13:$S$72,"Priced",$J$13:$J$72)+SUMIF($S$13:$S$72,"Disputed (proceeding)",$J$13:$J$72)</f>
        <v/>
      </c>
      <c r="Q6" s="7" t="inlineStr">
        <is>
          <t>Changes after GA freeze</t>
        </is>
      </c>
      <c r="R6" s="9">
        <f>COUNTIF($F$13:$F$72,"After freeze")</f>
        <v/>
      </c>
    </row>
    <row r="7" ht="40" customHeight="1">
      <c r="C7" s="7" t="inlineStr">
        <is>
          <t>Contractual delivery date</t>
        </is>
      </c>
      <c r="D7" s="8" t="n">
        <v>47315</v>
      </c>
      <c r="H7" s="7" t="inlineStr">
        <is>
          <t>Open (raised to priced)</t>
        </is>
      </c>
      <c r="I7" s="9">
        <f>COUNTIF($S$13:$S$72,"Raised")+COUNTIF($S$13:$S$72,"Screening")+COUNTIF($S$13:$S$72,"RFP sent")+COUNTIF($S$13:$S$72,"Priced")</f>
        <v/>
      </c>
      <c r="K7" s="7" t="inlineStr">
        <is>
          <t>Total if pending accepted</t>
        </is>
      </c>
      <c r="L7" s="10">
        <f>L5+L6</f>
        <v/>
      </c>
      <c r="N7" s="7" t="inlineStr">
        <is>
          <t>Forecast delivery (agreed days)</t>
        </is>
      </c>
      <c r="O7" s="11">
        <f>IF($D$7="","",$D$7+O5)</f>
        <v/>
      </c>
    </row>
    <row r="8" ht="40" customHeight="1">
      <c r="C8" s="7" t="inlineStr">
        <is>
          <t>Rep's limit per request (index)</t>
        </is>
      </c>
      <c r="D8" s="12" t="n">
        <v>0.25</v>
      </c>
      <c r="H8" s="7" t="inlineStr">
        <is>
          <t>Disputed (proceeding)</t>
        </is>
      </c>
      <c r="I8" s="9">
        <f>COUNTIF($S$13:$S$72,"Disputed (proceeding)")</f>
        <v/>
      </c>
      <c r="K8" s="7" t="inlineStr">
        <is>
          <t>Signed GT effect</t>
        </is>
      </c>
      <c r="L8" s="13">
        <f>SUMIF($S$13:$S$72,"Signed",$L$13:$L$72)</f>
        <v/>
      </c>
      <c r="N8" s="7" t="inlineStr">
        <is>
          <t>Rep's signed total (index)</t>
        </is>
      </c>
      <c r="O8" s="10">
        <f>SUMIFS($I$13:$I$72,$S$13:$S$72,"Signed",$Q$13:$Q$72,"Owner's rep")</f>
        <v/>
      </c>
    </row>
    <row r="9" ht="40" customHeight="1">
      <c r="C9" s="7" t="inlineStr">
        <is>
          <t>Rep's cumulative limit (index)</t>
        </is>
      </c>
      <c r="D9" s="12" t="n">
        <v>1.5</v>
      </c>
      <c r="H9" s="7" t="inlineStr">
        <is>
          <t>Rejected / withdrawn / deferred</t>
        </is>
      </c>
      <c r="I9" s="9">
        <f>COUNTIF($S$13:$S$72,"Rejected")+COUNTIF($S$13:$S$72,"Withdrawn")+COUNTIF($S$13:$S$72,"Deferred")</f>
        <v/>
      </c>
      <c r="K9" s="7" t="inlineStr">
        <is>
          <t>Signed weight effect</t>
        </is>
      </c>
      <c r="L9" s="13">
        <f>SUMIF($S$13:$S$72,"Signed",$M$13:$M$72)</f>
        <v/>
      </c>
      <c r="N9" s="7" t="inlineStr">
        <is>
          <t>Rep's limit left (index)</t>
        </is>
      </c>
      <c r="O9" s="10">
        <f>$D$9-O8</f>
        <v/>
      </c>
    </row>
    <row r="10" ht="22" customHeight="1">
      <c r="C10" s="14" t="inlineStr">
        <is>
          <t>Index: contract price = 100. White cells are inputs; grey cells are formulas.</t>
        </is>
      </c>
    </row>
    <row r="12" ht="70" customHeight="1">
      <c r="A12" s="15" t="inlineStr">
        <is>
          <t>CR no</t>
        </is>
      </c>
      <c r="B12" s="15" t="inlineStr">
        <is>
          <t>Date raised</t>
        </is>
      </c>
      <c r="C12" s="15" t="inlineStr">
        <is>
          <t>Raised by</t>
        </is>
      </c>
      <c r="D12" s="15" t="inlineStr">
        <is>
          <t>Description of the change</t>
        </is>
      </c>
      <c r="E12" s="15" t="inlineStr">
        <is>
          <t>Area / system</t>
        </is>
      </c>
      <c r="F12" s="15" t="inlineStr">
        <is>
          <t>Before / after GA freeze</t>
        </is>
      </c>
      <c r="G12" s="15" t="inlineStr">
        <is>
          <t>Yard VO ref</t>
        </is>
      </c>
      <c r="H12" s="15" t="inlineStr">
        <is>
          <t>Price, Yard proposal (index)</t>
        </is>
      </c>
      <c r="I12" s="15" t="inlineStr">
        <is>
          <t>Price, agreed (index)</t>
        </is>
      </c>
      <c r="J12" s="15" t="inlineStr">
        <is>
          <t>Delivery days, Yard proposal</t>
        </is>
      </c>
      <c r="K12" s="15" t="inlineStr">
        <is>
          <t>Delivery days, agreed</t>
        </is>
      </c>
      <c r="L12" s="15" t="inlineStr">
        <is>
          <t>GT effect</t>
        </is>
      </c>
      <c r="M12" s="15" t="inlineStr">
        <is>
          <t>Weight effect (index)</t>
        </is>
      </c>
      <c r="N12" s="15" t="inlineStr">
        <is>
          <t>Class / flag or exterior profile affected?</t>
        </is>
      </c>
      <c r="O12" s="15" t="inlineStr">
        <is>
          <t>Changes a payment milestone?</t>
        </is>
      </c>
      <c r="P12" s="15" t="inlineStr">
        <is>
          <t>Required approval level</t>
        </is>
      </c>
      <c r="Q12" s="15" t="inlineStr">
        <is>
          <t>Approved by</t>
        </is>
      </c>
      <c r="R12" s="15" t="inlineStr">
        <is>
          <t>Decision date</t>
        </is>
      </c>
      <c r="S12" s="15" t="inlineStr">
        <is>
          <t>Status</t>
        </is>
      </c>
      <c r="T12" s="15" t="inlineStr">
        <is>
          <t>Cumulative signed price (index)</t>
        </is>
      </c>
      <c r="U12" s="15" t="inlineStr">
        <is>
          <t>Cumulative agreed days</t>
        </is>
      </c>
      <c r="V12" s="15" t="inlineStr">
        <is>
          <t>Owner's rep signed total (index)</t>
        </is>
      </c>
      <c r="W12" s="15" t="inlineStr">
        <is>
          <t>Authority check</t>
        </is>
      </c>
      <c r="X12" s="15" t="inlineStr">
        <is>
          <t>Days open</t>
        </is>
      </c>
      <c r="Y12" s="15" t="inlineStr">
        <is>
          <t>Notes</t>
        </is>
      </c>
    </row>
    <row r="13" ht="42" customHeight="1">
      <c r="A13" s="16" t="inlineStr">
        <is>
          <t>CR-01</t>
        </is>
      </c>
      <c r="B13" s="17" t="n">
        <v>46482</v>
      </c>
      <c r="C13" s="16" t="inlineStr">
        <is>
          <t>Owner</t>
        </is>
      </c>
      <c r="D13" s="16" t="inlineStr">
        <is>
          <t>Enclosed gym on bridge deck aft; reduced from 4.0 x 3.0 m to 3.0 x 2.5 m after the tonnage check</t>
        </is>
      </c>
      <c r="E13" s="16" t="inlineStr">
        <is>
          <t>Exterior / superstructure</t>
        </is>
      </c>
      <c r="F13" s="18">
        <f>IF(OR(B13="",$D$6=""),"",IF(B13&gt;$D$6,"After freeze","Before freeze"))</f>
        <v/>
      </c>
      <c r="G13" s="16" t="inlineStr">
        <is>
          <t>VO-01</t>
        </is>
      </c>
      <c r="H13" s="19" t="n">
        <v>0.45</v>
      </c>
      <c r="I13" s="19" t="n">
        <v>0.4</v>
      </c>
      <c r="J13" s="16" t="n">
        <v>0</v>
      </c>
      <c r="K13" s="16" t="n">
        <v>0</v>
      </c>
      <c r="L13" s="20" t="n">
        <v>4.7</v>
      </c>
      <c r="M13" s="20" t="n">
        <v>0.5</v>
      </c>
      <c r="N13" s="16" t="inlineStr">
        <is>
          <t>Yes</t>
        </is>
      </c>
      <c r="O13" s="16" t="inlineStr">
        <is>
          <t>No</t>
        </is>
      </c>
      <c r="P13" s="18">
        <f>IF(A13="","",IF(OR(IF(K13&lt;&gt;"",K13,IF(J13&lt;&gt;"",J13,0))&gt;0,AND(L13&lt;&gt;"",L13&lt;&gt;0),N13="Yes",IF(I13&lt;&gt;"",I13,IF(H13&lt;&gt;"",H13,0))&lt;0),"Owner",IF(OR(IF(I13&lt;&gt;"",I13,IF(H13&lt;&gt;"",H13,0))&gt;$D$8,V13-IF(AND(S13="Signed",Q13="Owner's rep"),N(I13),0)+IF(I13&lt;&gt;"",I13,IF(H13&lt;&gt;"",H13,0))&gt;$D$9),"Owner","Owner's rep")))</f>
        <v/>
      </c>
      <c r="Q13" s="16" t="inlineStr">
        <is>
          <t>Owner</t>
        </is>
      </c>
      <c r="R13" s="17" t="n">
        <v>46517</v>
      </c>
      <c r="S13" s="16" t="inlineStr">
        <is>
          <t>Signed</t>
        </is>
      </c>
      <c r="T13" s="21">
        <f>IF(A13="","",SUMIF($S$13:S13,"Signed",$I$13:I13))</f>
        <v/>
      </c>
      <c r="U13" s="18">
        <f>IF(A13="","",SUMIF($S$13:S13,"Signed",$K$13:K13))</f>
        <v/>
      </c>
      <c r="V13" s="21">
        <f>IF(A13="","",SUMIFS($I$13:I13,$S$13:S13,"Signed",$Q$13:Q13,"Owner's rep"))</f>
        <v/>
      </c>
      <c r="W13" s="18">
        <f>IF(A13="","",IF(AND(Q13="Owner's rep",P13="Owner"),"CHECK: above rep's limits",IF(AND(OR(S13="Signed",S13="Disputed (proceeding)"),Q13=""),"CHECK: approver missing",IF(AND(S13="Signed",I13=""),"CHECK: agreed price missing",IF(AND(S13="Signed",K13=""),"CHECK: days not stated","OK")))))</f>
        <v/>
      </c>
      <c r="X13" s="18">
        <f>IF(OR(A13="",B13=""),"",IF(OR(S13="Signed",S13="Rejected",S13="Withdrawn",S13="Deferred"),IF(R13&lt;&gt;"",R13-B13,""),$D$5-B13))</f>
        <v/>
      </c>
      <c r="Y13" s="16" t="inlineStr">
        <is>
          <t>Before the freeze and before superstructure steel: drawings only</t>
        </is>
      </c>
    </row>
    <row r="14" ht="42" customHeight="1">
      <c r="A14" s="16" t="inlineStr">
        <is>
          <t>CR-02</t>
        </is>
      </c>
      <c r="B14" s="17" t="n">
        <v>46636</v>
      </c>
      <c r="C14" s="16" t="inlineStr">
        <is>
          <t>Owner</t>
        </is>
      </c>
      <c r="D14" s="16" t="inlineStr">
        <is>
          <t>Wheelhouse deckhead raised 150 mm over 38 m2</t>
        </is>
      </c>
      <c r="E14" s="16" t="inlineStr">
        <is>
          <t>Exterior / superstructure</t>
        </is>
      </c>
      <c r="F14" s="18">
        <f>IF(OR(B14="",$D$6=""),"",IF(B14&gt;$D$6,"After freeze","Before freeze"))</f>
        <v/>
      </c>
      <c r="G14" s="16" t="inlineStr">
        <is>
          <t>VO-02</t>
        </is>
      </c>
      <c r="H14" s="19" t="n">
        <v>0.62</v>
      </c>
      <c r="I14" s="19" t="n">
        <v>0.55</v>
      </c>
      <c r="J14" s="16" t="n">
        <v>15</v>
      </c>
      <c r="K14" s="16" t="n">
        <v>0</v>
      </c>
      <c r="L14" s="20" t="n">
        <v>1.6</v>
      </c>
      <c r="M14" s="20" t="n">
        <v>0.2</v>
      </c>
      <c r="N14" s="16" t="inlineStr">
        <is>
          <t>Yes</t>
        </is>
      </c>
      <c r="O14" s="16" t="inlineStr">
        <is>
          <t>No</t>
        </is>
      </c>
      <c r="P14" s="18">
        <f>IF(A14="","",IF(OR(IF(K14&lt;&gt;"",K14,IF(J14&lt;&gt;"",J14,0))&gt;0,AND(L14&lt;&gt;"",L14&lt;&gt;0),N14="Yes",IF(I14&lt;&gt;"",I14,IF(H14&lt;&gt;"",H14,0))&lt;0),"Owner",IF(OR(IF(I14&lt;&gt;"",I14,IF(H14&lt;&gt;"",H14,0))&gt;$D$8,V14-IF(AND(S14="Signed",Q14="Owner's rep"),N(I14),0)+IF(I14&lt;&gt;"",I14,IF(H14&lt;&gt;"",H14,0))&gt;$D$9),"Owner","Owner's rep")))</f>
        <v/>
      </c>
      <c r="Q14" s="16" t="inlineStr">
        <is>
          <t>Owner</t>
        </is>
      </c>
      <c r="R14" s="17" t="n">
        <v>46654</v>
      </c>
      <c r="S14" s="16" t="inlineStr">
        <is>
          <t>Signed</t>
        </is>
      </c>
      <c r="T14" s="21">
        <f>IF(A14="","",SUMIF($S$13:S14,"Signed",$I$13:I14))</f>
        <v/>
      </c>
      <c r="U14" s="18">
        <f>IF(A14="","",SUMIF($S$13:S14,"Signed",$K$13:K14))</f>
        <v/>
      </c>
      <c r="V14" s="21">
        <f>IF(A14="","",SUMIFS($I$13:I14,$S$13:S14,"Signed",$Q$13:Q14,"Owner's rep"))</f>
        <v/>
      </c>
      <c r="W14" s="18">
        <f>IF(A14="","",IF(AND(Q14="Owner's rep",P14="Owner"),"CHECK: above rep's limits",IF(AND(OR(S14="Signed",S14="Disputed (proceeding)"),Q14=""),"CHECK: approver missing",IF(AND(S14="Signed",I14=""),"CHECK: agreed price missing",IF(AND(S14="Signed",K14=""),"CHECK: days not stated","OK")))))</f>
        <v/>
      </c>
      <c r="X14" s="18">
        <f>IF(OR(A14="",B14=""),"",IF(OR(S14="Signed",S14="Rejected",S14="Withdrawn",S14="Deferred"),IF(R14&lt;&gt;"",R14-B14,""),$D$5-B14))</f>
        <v/>
      </c>
      <c r="Y14" s="16" t="inlineStr">
        <is>
          <t>After the freeze: wheelhouse glazing order revised; Yard resequenced the wheelhouse modules, 0 days agreed</t>
        </is>
      </c>
    </row>
    <row r="15" ht="42" customHeight="1">
      <c r="A15" s="16" t="inlineStr">
        <is>
          <t>CR-03</t>
        </is>
      </c>
      <c r="B15" s="17" t="n">
        <v>46671</v>
      </c>
      <c r="C15" s="16" t="inlineStr">
        <is>
          <t>Captain (via owner's rep)</t>
        </is>
      </c>
      <c r="D15" s="16" t="inlineStr">
        <is>
          <t>Move the engine room switch panel to the forward bulkhead</t>
        </is>
      </c>
      <c r="E15" s="16" t="inlineStr">
        <is>
          <t>Machinery / electrical</t>
        </is>
      </c>
      <c r="F15" s="18">
        <f>IF(OR(B15="",$D$6=""),"",IF(B15&gt;$D$6,"After freeze","Before freeze"))</f>
        <v/>
      </c>
      <c r="G15" s="16" t="inlineStr">
        <is>
          <t>VO-03</t>
        </is>
      </c>
      <c r="H15" s="19" t="n">
        <v>0.06</v>
      </c>
      <c r="I15" s="19" t="n">
        <v>0.06</v>
      </c>
      <c r="J15" s="16" t="n">
        <v>0</v>
      </c>
      <c r="K15" s="16" t="n">
        <v>0</v>
      </c>
      <c r="L15" s="20" t="n">
        <v>0</v>
      </c>
      <c r="M15" s="20" t="n">
        <v>0</v>
      </c>
      <c r="N15" s="16" t="inlineStr">
        <is>
          <t>No</t>
        </is>
      </c>
      <c r="O15" s="16" t="inlineStr">
        <is>
          <t>No</t>
        </is>
      </c>
      <c r="P15" s="18">
        <f>IF(A15="","",IF(OR(IF(K15&lt;&gt;"",K15,IF(J15&lt;&gt;"",J15,0))&gt;0,AND(L15&lt;&gt;"",L15&lt;&gt;0),N15="Yes",IF(I15&lt;&gt;"",I15,IF(H15&lt;&gt;"",H15,0))&lt;0),"Owner",IF(OR(IF(I15&lt;&gt;"",I15,IF(H15&lt;&gt;"",H15,0))&gt;$D$8,V15-IF(AND(S15="Signed",Q15="Owner's rep"),N(I15),0)+IF(I15&lt;&gt;"",I15,IF(H15&lt;&gt;"",H15,0))&gt;$D$9),"Owner","Owner's rep")))</f>
        <v/>
      </c>
      <c r="Q15" s="16" t="inlineStr">
        <is>
          <t>Owner's rep</t>
        </is>
      </c>
      <c r="R15" s="17" t="n">
        <v>46685</v>
      </c>
      <c r="S15" s="16" t="inlineStr">
        <is>
          <t>Signed</t>
        </is>
      </c>
      <c r="T15" s="21">
        <f>IF(A15="","",SUMIF($S$13:S15,"Signed",$I$13:I15))</f>
        <v/>
      </c>
      <c r="U15" s="18">
        <f>IF(A15="","",SUMIF($S$13:S15,"Signed",$K$13:K15))</f>
        <v/>
      </c>
      <c r="V15" s="21">
        <f>IF(A15="","",SUMIFS($I$13:I15,$S$13:S15,"Signed",$Q$13:Q15,"Owner's rep"))</f>
        <v/>
      </c>
      <c r="W15" s="18">
        <f>IF(A15="","",IF(AND(Q15="Owner's rep",P15="Owner"),"CHECK: above rep's limits",IF(AND(OR(S15="Signed",S15="Disputed (proceeding)"),Q15=""),"CHECK: approver missing",IF(AND(S15="Signed",I15=""),"CHECK: agreed price missing",IF(AND(S15="Signed",K15=""),"CHECK: days not stated","OK")))))</f>
        <v/>
      </c>
      <c r="X15" s="18">
        <f>IF(OR(A15="",B15=""),"",IF(OR(S15="Signed",S15="Rejected",S15="Withdrawn",S15="Deferred"),IF(R15&lt;&gt;"",R15-B15,""),$D$5-B15))</f>
        <v/>
      </c>
      <c r="Y15" s="16" t="inlineStr">
        <is>
          <t>Within the representative's limits</t>
        </is>
      </c>
    </row>
    <row r="16" ht="42" customHeight="1">
      <c r="A16" s="16" t="inlineStr">
        <is>
          <t>CR-04</t>
        </is>
      </c>
      <c r="B16" s="17" t="n">
        <v>46727</v>
      </c>
      <c r="C16" s="16" t="inlineStr">
        <is>
          <t>Owner</t>
        </is>
      </c>
      <c r="D16" s="16" t="inlineStr">
        <is>
          <t>Sky lounge cinema system (screen, projector lift, speakers)</t>
        </is>
      </c>
      <c r="E16" s="16" t="inlineStr">
        <is>
          <t>Interior / AV-IT</t>
        </is>
      </c>
      <c r="F16" s="18">
        <f>IF(OR(B16="",$D$6=""),"",IF(B16&gt;$D$6,"After freeze","Before freeze"))</f>
        <v/>
      </c>
      <c r="G16" s="16" t="inlineStr">
        <is>
          <t>VO-04</t>
        </is>
      </c>
      <c r="H16" s="19" t="n">
        <v>0.42</v>
      </c>
      <c r="I16" s="19" t="n">
        <v>0.4</v>
      </c>
      <c r="J16" s="16" t="n">
        <v>0</v>
      </c>
      <c r="K16" s="16" t="n">
        <v>0</v>
      </c>
      <c r="L16" s="20" t="n">
        <v>0</v>
      </c>
      <c r="M16" s="20" t="n">
        <v>0</v>
      </c>
      <c r="N16" s="16" t="inlineStr">
        <is>
          <t>No</t>
        </is>
      </c>
      <c r="O16" s="16" t="inlineStr">
        <is>
          <t>No</t>
        </is>
      </c>
      <c r="P16" s="18">
        <f>IF(A16="","",IF(OR(IF(K16&lt;&gt;"",K16,IF(J16&lt;&gt;"",J16,0))&gt;0,AND(L16&lt;&gt;"",L16&lt;&gt;0),N16="Yes",IF(I16&lt;&gt;"",I16,IF(H16&lt;&gt;"",H16,0))&lt;0),"Owner",IF(OR(IF(I16&lt;&gt;"",I16,IF(H16&lt;&gt;"",H16,0))&gt;$D$8,V16-IF(AND(S16="Signed",Q16="Owner's rep"),N(I16),0)+IF(I16&lt;&gt;"",I16,IF(H16&lt;&gt;"",H16,0))&gt;$D$9),"Owner","Owner's rep")))</f>
        <v/>
      </c>
      <c r="Q16" s="16" t="inlineStr">
        <is>
          <t>Owner</t>
        </is>
      </c>
      <c r="R16" s="17" t="n">
        <v>46762</v>
      </c>
      <c r="S16" s="16" t="inlineStr">
        <is>
          <t>Signed</t>
        </is>
      </c>
      <c r="T16" s="21">
        <f>IF(A16="","",SUMIF($S$13:S16,"Signed",$I$13:I16))</f>
        <v/>
      </c>
      <c r="U16" s="18">
        <f>IF(A16="","",SUMIF($S$13:S16,"Signed",$K$13:K16))</f>
        <v/>
      </c>
      <c r="V16" s="21">
        <f>IF(A16="","",SUMIFS($I$13:I16,$S$13:S16,"Signed",$Q$13:Q16,"Owner's rep"))</f>
        <v/>
      </c>
      <c r="W16" s="18">
        <f>IF(A16="","",IF(AND(Q16="Owner's rep",P16="Owner"),"CHECK: above rep's limits",IF(AND(OR(S16="Signed",S16="Disputed (proceeding)"),Q16=""),"CHECK: approver missing",IF(AND(S16="Signed",I16=""),"CHECK: agreed price missing",IF(AND(S16="Signed",K16=""),"CHECK: days not stated","OK")))))</f>
        <v/>
      </c>
      <c r="X16" s="18">
        <f>IF(OR(A16="",B16=""),"",IF(OR(S16="Signed",S16="Rejected",S16="Withdrawn",S16="Deferred"),IF(R16&lt;&gt;"",R16-B16,""),$D$5-B16))</f>
        <v/>
      </c>
      <c r="Y16" s="16" t="inlineStr">
        <is>
          <t>Yard first offered two VOs of 0.21 each; merged into one and sent to the Owner</t>
        </is>
      </c>
    </row>
    <row r="17" ht="42" customHeight="1">
      <c r="A17" s="16" t="inlineStr">
        <is>
          <t>CR-05</t>
        </is>
      </c>
      <c r="B17" s="17" t="n">
        <v>46806</v>
      </c>
      <c r="C17" s="16" t="inlineStr">
        <is>
          <t>Owner</t>
        </is>
      </c>
      <c r="D17" s="16" t="inlineStr">
        <is>
          <t>Enclosed bar on the sun deck, 4.0 x 2.5 m</t>
        </is>
      </c>
      <c r="E17" s="16" t="inlineStr">
        <is>
          <t>Exterior / superstructure</t>
        </is>
      </c>
      <c r="F17" s="18">
        <f>IF(OR(B17="",$D$6=""),"",IF(B17&gt;$D$6,"After freeze","Before freeze"))</f>
        <v/>
      </c>
      <c r="G17" s="16" t="n"/>
      <c r="H17" s="19" t="n"/>
      <c r="I17" s="19" t="n"/>
      <c r="J17" s="16" t="n"/>
      <c r="K17" s="16" t="n"/>
      <c r="L17" s="20" t="n">
        <v>6.3</v>
      </c>
      <c r="M17" s="20" t="n">
        <v>0.6</v>
      </c>
      <c r="N17" s="16" t="inlineStr">
        <is>
          <t>Yes</t>
        </is>
      </c>
      <c r="O17" s="16" t="inlineStr">
        <is>
          <t>No</t>
        </is>
      </c>
      <c r="P17" s="18">
        <f>IF(A17="","",IF(OR(IF(K17&lt;&gt;"",K17,IF(J17&lt;&gt;"",J17,0))&gt;0,AND(L17&lt;&gt;"",L17&lt;&gt;0),N17="Yes",IF(I17&lt;&gt;"",I17,IF(H17&lt;&gt;"",H17,0))&lt;0),"Owner",IF(OR(IF(I17&lt;&gt;"",I17,IF(H17&lt;&gt;"",H17,0))&gt;$D$8,V17-IF(AND(S17="Signed",Q17="Owner's rep"),N(I17),0)+IF(I17&lt;&gt;"",I17,IF(H17&lt;&gt;"",H17,0))&gt;$D$9),"Owner","Owner's rep")))</f>
        <v/>
      </c>
      <c r="Q17" s="16" t="inlineStr">
        <is>
          <t>Owner</t>
        </is>
      </c>
      <c r="R17" s="17" t="n">
        <v>46813</v>
      </c>
      <c r="S17" s="16" t="inlineStr">
        <is>
          <t>Rejected</t>
        </is>
      </c>
      <c r="T17" s="21">
        <f>IF(A17="","",SUMIF($S$13:S17,"Signed",$I$13:I17))</f>
        <v/>
      </c>
      <c r="U17" s="18">
        <f>IF(A17="","",SUMIF($S$13:S17,"Signed",$K$13:K17))</f>
        <v/>
      </c>
      <c r="V17" s="21">
        <f>IF(A17="","",SUMIFS($I$13:I17,$S$13:S17,"Signed",$Q$13:Q17,"Owner's rep"))</f>
        <v/>
      </c>
      <c r="W17" s="18">
        <f>IF(A17="","",IF(AND(Q17="Owner's rep",P17="Owner"),"CHECK: above rep's limits",IF(AND(OR(S17="Signed",S17="Disputed (proceeding)"),Q17=""),"CHECK: approver missing",IF(AND(S17="Signed",I17=""),"CHECK: agreed price missing",IF(AND(S17="Signed",K17=""),"CHECK: days not stated","OK")))))</f>
        <v/>
      </c>
      <c r="X17" s="18">
        <f>IF(OR(A17="",B17=""),"",IF(OR(S17="Signed",S17="Rejected",S17="Withdrawn",S17="Deferred"),IF(R17&lt;&gt;"",R17-B17,""),$D$5-B17))</f>
        <v/>
      </c>
      <c r="Y17" s="16" t="inlineStr">
        <is>
          <t>Screened before pricing: GT estimate would reach about 502.6</t>
        </is>
      </c>
    </row>
    <row r="18" ht="42" customHeight="1">
      <c r="A18" s="16" t="inlineStr">
        <is>
          <t>CR-06</t>
        </is>
      </c>
      <c r="B18" s="17" t="n">
        <v>46811</v>
      </c>
      <c r="C18" s="16" t="inlineStr">
        <is>
          <t>Owner</t>
        </is>
      </c>
      <c r="D18" s="16" t="inlineStr">
        <is>
          <t>Larger hydraulic tender garage door</t>
        </is>
      </c>
      <c r="E18" s="16" t="inlineStr">
        <is>
          <t>Hull / exterior</t>
        </is>
      </c>
      <c r="F18" s="18">
        <f>IF(OR(B18="",$D$6=""),"",IF(B18&gt;$D$6,"After freeze","Before freeze"))</f>
        <v/>
      </c>
      <c r="G18" s="16" t="inlineStr">
        <is>
          <t>VO-06 (proposal)</t>
        </is>
      </c>
      <c r="H18" s="19" t="n">
        <v>0.7</v>
      </c>
      <c r="I18" s="19" t="n"/>
      <c r="J18" s="16" t="n">
        <v>21</v>
      </c>
      <c r="K18" s="16" t="n"/>
      <c r="L18" s="20" t="n">
        <v>0</v>
      </c>
      <c r="M18" s="20" t="n">
        <v>0.3</v>
      </c>
      <c r="N18" s="16" t="inlineStr">
        <is>
          <t>Yes</t>
        </is>
      </c>
      <c r="O18" s="16" t="inlineStr">
        <is>
          <t>Yes</t>
        </is>
      </c>
      <c r="P18" s="18">
        <f>IF(A18="","",IF(OR(IF(K18&lt;&gt;"",K18,IF(J18&lt;&gt;"",J18,0))&gt;0,AND(L18&lt;&gt;"",L18&lt;&gt;0),N18="Yes",IF(I18&lt;&gt;"",I18,IF(H18&lt;&gt;"",H18,0))&lt;0),"Owner",IF(OR(IF(I18&lt;&gt;"",I18,IF(H18&lt;&gt;"",H18,0))&gt;$D$8,V18-IF(AND(S18="Signed",Q18="Owner's rep"),N(I18),0)+IF(I18&lt;&gt;"",I18,IF(H18&lt;&gt;"",H18,0))&gt;$D$9),"Owner","Owner's rep")))</f>
        <v/>
      </c>
      <c r="Q18" s="16" t="n"/>
      <c r="R18" s="17" t="n"/>
      <c r="S18" s="16" t="inlineStr">
        <is>
          <t>Priced</t>
        </is>
      </c>
      <c r="T18" s="21">
        <f>IF(A18="","",SUMIF($S$13:S18,"Signed",$I$13:I18))</f>
        <v/>
      </c>
      <c r="U18" s="18">
        <f>IF(A18="","",SUMIF($S$13:S18,"Signed",$K$13:K18))</f>
        <v/>
      </c>
      <c r="V18" s="21">
        <f>IF(A18="","",SUMIFS($I$13:I18,$S$13:S18,"Signed",$Q$13:Q18,"Owner's rep"))</f>
        <v/>
      </c>
      <c r="W18" s="18">
        <f>IF(A18="","",IF(AND(Q18="Owner's rep",P18="Owner"),"CHECK: above rep's limits",IF(AND(OR(S18="Signed",S18="Disputed (proceeding)"),Q18=""),"CHECK: approver missing",IF(AND(S18="Signed",I18=""),"CHECK: agreed price missing",IF(AND(S18="Signed",K18=""),"CHECK: days not stated","OK")))))</f>
        <v/>
      </c>
      <c r="X18" s="18">
        <f>IF(OR(A18="",B18=""),"",IF(OR(S18="Signed",S18="Rejected",S18="Withdrawn",S18="Deferred"),IF(R18&lt;&gt;"",R18-B18,""),$D$5-B18))</f>
        <v/>
      </c>
      <c r="Y18" s="16" t="inlineStr">
        <is>
          <t>Offer valid to 2028-04-10; hull welding must finish before hot work complete (2028-05-10)</t>
        </is>
      </c>
    </row>
    <row r="19" ht="42" customHeight="1">
      <c r="A19" s="16" t="inlineStr">
        <is>
          <t>CR-07</t>
        </is>
      </c>
      <c r="B19" s="17" t="n">
        <v>46832</v>
      </c>
      <c r="C19" s="16" t="inlineStr">
        <is>
          <t>Owner</t>
        </is>
      </c>
      <c r="D19" s="16" t="inlineStr">
        <is>
          <t>Delete the sauna in the owner's suite (credit)</t>
        </is>
      </c>
      <c r="E19" s="16" t="inlineStr">
        <is>
          <t>Interior</t>
        </is>
      </c>
      <c r="F19" s="18">
        <f>IF(OR(B19="",$D$6=""),"",IF(B19&gt;$D$6,"After freeze","Before freeze"))</f>
        <v/>
      </c>
      <c r="G19" s="16" t="inlineStr">
        <is>
          <t>VO-07</t>
        </is>
      </c>
      <c r="H19" s="19" t="n">
        <v>-0.1</v>
      </c>
      <c r="I19" s="19" t="n"/>
      <c r="J19" s="16" t="n">
        <v>0</v>
      </c>
      <c r="K19" s="16" t="n"/>
      <c r="L19" s="20" t="n">
        <v>0</v>
      </c>
      <c r="M19" s="20" t="n">
        <v>-0.1</v>
      </c>
      <c r="N19" s="16" t="inlineStr">
        <is>
          <t>No</t>
        </is>
      </c>
      <c r="O19" s="16" t="inlineStr">
        <is>
          <t>No</t>
        </is>
      </c>
      <c r="P19" s="18">
        <f>IF(A19="","",IF(OR(IF(K19&lt;&gt;"",K19,IF(J19&lt;&gt;"",J19,0))&gt;0,AND(L19&lt;&gt;"",L19&lt;&gt;0),N19="Yes",IF(I19&lt;&gt;"",I19,IF(H19&lt;&gt;"",H19,0))&lt;0),"Owner",IF(OR(IF(I19&lt;&gt;"",I19,IF(H19&lt;&gt;"",H19,0))&gt;$D$8,V19-IF(AND(S19="Signed",Q19="Owner's rep"),N(I19),0)+IF(I19&lt;&gt;"",I19,IF(H19&lt;&gt;"",H19,0))&gt;$D$9),"Owner","Owner's rep")))</f>
        <v/>
      </c>
      <c r="Q19" s="16" t="inlineStr">
        <is>
          <t>Owner</t>
        </is>
      </c>
      <c r="R19" s="17" t="n">
        <v>46839</v>
      </c>
      <c r="S19" s="16" t="inlineStr">
        <is>
          <t>Disputed (proceeding)</t>
        </is>
      </c>
      <c r="T19" s="21">
        <f>IF(A19="","",SUMIF($S$13:S19,"Signed",$I$13:I19))</f>
        <v/>
      </c>
      <c r="U19" s="18">
        <f>IF(A19="","",SUMIF($S$13:S19,"Signed",$K$13:K19))</f>
        <v/>
      </c>
      <c r="V19" s="21">
        <f>IF(A19="","",SUMIFS($I$13:I19,$S$13:S19,"Signed",$Q$13:Q19,"Owner's rep"))</f>
        <v/>
      </c>
      <c r="W19" s="18">
        <f>IF(A19="","",IF(AND(Q19="Owner's rep",P19="Owner"),"CHECK: above rep's limits",IF(AND(OR(S19="Signed",S19="Disputed (proceeding)"),Q19=""),"CHECK: approver missing",IF(AND(S19="Signed",I19=""),"CHECK: agreed price missing",IF(AND(S19="Signed",K19=""),"CHECK: days not stated","OK")))))</f>
        <v/>
      </c>
      <c r="X19" s="18">
        <f>IF(OR(A19="",B19=""),"",IF(OR(S19="Signed",S19="Rejected",S19="Withdrawn",S19="Deferred"),IF(R19&lt;&gt;"",R19-B19,""),$D$5-B19))</f>
        <v/>
      </c>
      <c r="Y19" s="16" t="inlineStr">
        <is>
          <t>Owner's side values the credit at -0.22; Owner instructed the deletion, value to the expert route</t>
        </is>
      </c>
    </row>
    <row r="20" ht="42" customHeight="1">
      <c r="A20" s="16" t="inlineStr">
        <is>
          <t>CR-08</t>
        </is>
      </c>
      <c r="B20" s="17" t="n">
        <v>46839</v>
      </c>
      <c r="C20" s="16" t="inlineStr">
        <is>
          <t>Owner's rep</t>
        </is>
      </c>
      <c r="D20" s="16" t="inlineStr">
        <is>
          <t>Blackout blinds in the four guest cabins</t>
        </is>
      </c>
      <c r="E20" s="16" t="inlineStr">
        <is>
          <t>Interior</t>
        </is>
      </c>
      <c r="F20" s="18">
        <f>IF(OR(B20="",$D$6=""),"",IF(B20&gt;$D$6,"After freeze","Before freeze"))</f>
        <v/>
      </c>
      <c r="G20" s="16" t="inlineStr">
        <is>
          <t>VO-08 (proposal)</t>
        </is>
      </c>
      <c r="H20" s="19" t="n">
        <v>0.15</v>
      </c>
      <c r="I20" s="19" t="n"/>
      <c r="J20" s="16" t="n">
        <v>0</v>
      </c>
      <c r="K20" s="16" t="n"/>
      <c r="L20" s="20" t="n">
        <v>0</v>
      </c>
      <c r="M20" s="20" t="n">
        <v>0</v>
      </c>
      <c r="N20" s="16" t="inlineStr">
        <is>
          <t>No</t>
        </is>
      </c>
      <c r="O20" s="16" t="inlineStr">
        <is>
          <t>No</t>
        </is>
      </c>
      <c r="P20" s="18">
        <f>IF(A20="","",IF(OR(IF(K20&lt;&gt;"",K20,IF(J20&lt;&gt;"",J20,0))&gt;0,AND(L20&lt;&gt;"",L20&lt;&gt;0),N20="Yes",IF(I20&lt;&gt;"",I20,IF(H20&lt;&gt;"",H20,0))&lt;0),"Owner",IF(OR(IF(I20&lt;&gt;"",I20,IF(H20&lt;&gt;"",H20,0))&gt;$D$8,V20-IF(AND(S20="Signed",Q20="Owner's rep"),N(I20),0)+IF(I20&lt;&gt;"",I20,IF(H20&lt;&gt;"",H20,0))&gt;$D$9),"Owner","Owner's rep")))</f>
        <v/>
      </c>
      <c r="Q20" s="16" t="n"/>
      <c r="R20" s="17" t="n"/>
      <c r="S20" s="16" t="inlineStr">
        <is>
          <t>Priced</t>
        </is>
      </c>
      <c r="T20" s="21">
        <f>IF(A20="","",SUMIF($S$13:S20,"Signed",$I$13:I20))</f>
        <v/>
      </c>
      <c r="U20" s="18">
        <f>IF(A20="","",SUMIF($S$13:S20,"Signed",$K$13:K20))</f>
        <v/>
      </c>
      <c r="V20" s="21">
        <f>IF(A20="","",SUMIFS($I$13:I20,$S$13:S20,"Signed",$Q$13:Q20,"Owner's rep"))</f>
        <v/>
      </c>
      <c r="W20" s="18">
        <f>IF(A20="","",IF(AND(Q20="Owner's rep",P20="Owner"),"CHECK: above rep's limits",IF(AND(OR(S20="Signed",S20="Disputed (proceeding)"),Q20=""),"CHECK: approver missing",IF(AND(S20="Signed",I20=""),"CHECK: agreed price missing",IF(AND(S20="Signed",K20=""),"CHECK: days not stated","OK")))))</f>
        <v/>
      </c>
      <c r="X20" s="18">
        <f>IF(OR(A20="",B20=""),"",IF(OR(S20="Signed",S20="Rejected",S20="Withdrawn",S20="Deferred"),IF(R20&lt;&gt;"",R20-B20,""),$D$5-B20))</f>
        <v/>
      </c>
      <c r="Y20" s="16" t="inlineStr">
        <is>
          <t>Within the representative's limits; decision due this week</t>
        </is>
      </c>
    </row>
    <row r="21" ht="22" customHeight="1">
      <c r="A21" s="16" t="n"/>
      <c r="B21" s="17" t="n"/>
      <c r="C21" s="16" t="n"/>
      <c r="D21" s="16" t="n"/>
      <c r="E21" s="16" t="n"/>
      <c r="F21" s="18">
        <f>IF(OR(B21="",$D$6=""),"",IF(B21&gt;$D$6,"After freeze","Before freeze"))</f>
        <v/>
      </c>
      <c r="G21" s="16" t="n"/>
      <c r="H21" s="19" t="n"/>
      <c r="I21" s="19" t="n"/>
      <c r="J21" s="16" t="n"/>
      <c r="K21" s="16" t="n"/>
      <c r="L21" s="20" t="n"/>
      <c r="M21" s="20" t="n"/>
      <c r="N21" s="16" t="n"/>
      <c r="O21" s="16" t="n"/>
      <c r="P21" s="18">
        <f>IF(A21="","",IF(OR(IF(K21&lt;&gt;"",K21,IF(J21&lt;&gt;"",J21,0))&gt;0,AND(L21&lt;&gt;"",L21&lt;&gt;0),N21="Yes",IF(I21&lt;&gt;"",I21,IF(H21&lt;&gt;"",H21,0))&lt;0),"Owner",IF(OR(IF(I21&lt;&gt;"",I21,IF(H21&lt;&gt;"",H21,0))&gt;$D$8,V21-IF(AND(S21="Signed",Q21="Owner's rep"),N(I21),0)+IF(I21&lt;&gt;"",I21,IF(H21&lt;&gt;"",H21,0))&gt;$D$9),"Owner","Owner's rep")))</f>
        <v/>
      </c>
      <c r="Q21" s="16" t="n"/>
      <c r="R21" s="17" t="n"/>
      <c r="S21" s="16" t="n"/>
      <c r="T21" s="21">
        <f>IF(A21="","",SUMIF($S$13:S21,"Signed",$I$13:I21))</f>
        <v/>
      </c>
      <c r="U21" s="18">
        <f>IF(A21="","",SUMIF($S$13:S21,"Signed",$K$13:K21))</f>
        <v/>
      </c>
      <c r="V21" s="21">
        <f>IF(A21="","",SUMIFS($I$13:I21,$S$13:S21,"Signed",$Q$13:Q21,"Owner's rep"))</f>
        <v/>
      </c>
      <c r="W21" s="18">
        <f>IF(A21="","",IF(AND(Q21="Owner's rep",P21="Owner"),"CHECK: above rep's limits",IF(AND(OR(S21="Signed",S21="Disputed (proceeding)"),Q21=""),"CHECK: approver missing",IF(AND(S21="Signed",I21=""),"CHECK: agreed price missing",IF(AND(S21="Signed",K21=""),"CHECK: days not stated","OK")))))</f>
        <v/>
      </c>
      <c r="X21" s="18">
        <f>IF(OR(A21="",B21=""),"",IF(OR(S21="Signed",S21="Rejected",S21="Withdrawn",S21="Deferred"),IF(R21&lt;&gt;"",R21-B21,""),$D$5-B21))</f>
        <v/>
      </c>
      <c r="Y21" s="16" t="n"/>
    </row>
    <row r="22" ht="22" customHeight="1">
      <c r="A22" s="16" t="n"/>
      <c r="B22" s="17" t="n"/>
      <c r="C22" s="16" t="n"/>
      <c r="D22" s="16" t="n"/>
      <c r="E22" s="16" t="n"/>
      <c r="F22" s="18">
        <f>IF(OR(B22="",$D$6=""),"",IF(B22&gt;$D$6,"After freeze","Before freeze"))</f>
        <v/>
      </c>
      <c r="G22" s="16" t="n"/>
      <c r="H22" s="19" t="n"/>
      <c r="I22" s="19" t="n"/>
      <c r="J22" s="16" t="n"/>
      <c r="K22" s="16" t="n"/>
      <c r="L22" s="20" t="n"/>
      <c r="M22" s="20" t="n"/>
      <c r="N22" s="16" t="n"/>
      <c r="O22" s="16" t="n"/>
      <c r="P22" s="18">
        <f>IF(A22="","",IF(OR(IF(K22&lt;&gt;"",K22,IF(J22&lt;&gt;"",J22,0))&gt;0,AND(L22&lt;&gt;"",L22&lt;&gt;0),N22="Yes",IF(I22&lt;&gt;"",I22,IF(H22&lt;&gt;"",H22,0))&lt;0),"Owner",IF(OR(IF(I22&lt;&gt;"",I22,IF(H22&lt;&gt;"",H22,0))&gt;$D$8,V22-IF(AND(S22="Signed",Q22="Owner's rep"),N(I22),0)+IF(I22&lt;&gt;"",I22,IF(H22&lt;&gt;"",H22,0))&gt;$D$9),"Owner","Owner's rep")))</f>
        <v/>
      </c>
      <c r="Q22" s="16" t="n"/>
      <c r="R22" s="17" t="n"/>
      <c r="S22" s="16" t="n"/>
      <c r="T22" s="21">
        <f>IF(A22="","",SUMIF($S$13:S22,"Signed",$I$13:I22))</f>
        <v/>
      </c>
      <c r="U22" s="18">
        <f>IF(A22="","",SUMIF($S$13:S22,"Signed",$K$13:K22))</f>
        <v/>
      </c>
      <c r="V22" s="21">
        <f>IF(A22="","",SUMIFS($I$13:I22,$S$13:S22,"Signed",$Q$13:Q22,"Owner's rep"))</f>
        <v/>
      </c>
      <c r="W22" s="18">
        <f>IF(A22="","",IF(AND(Q22="Owner's rep",P22="Owner"),"CHECK: above rep's limits",IF(AND(OR(S22="Signed",S22="Disputed (proceeding)"),Q22=""),"CHECK: approver missing",IF(AND(S22="Signed",I22=""),"CHECK: agreed price missing",IF(AND(S22="Signed",K22=""),"CHECK: days not stated","OK")))))</f>
        <v/>
      </c>
      <c r="X22" s="18">
        <f>IF(OR(A22="",B22=""),"",IF(OR(S22="Signed",S22="Rejected",S22="Withdrawn",S22="Deferred"),IF(R22&lt;&gt;"",R22-B22,""),$D$5-B22))</f>
        <v/>
      </c>
      <c r="Y22" s="16" t="n"/>
    </row>
    <row r="23" ht="22" customHeight="1">
      <c r="A23" s="16" t="n"/>
      <c r="B23" s="17" t="n"/>
      <c r="C23" s="16" t="n"/>
      <c r="D23" s="16" t="n"/>
      <c r="E23" s="16" t="n"/>
      <c r="F23" s="18">
        <f>IF(OR(B23="",$D$6=""),"",IF(B23&gt;$D$6,"After freeze","Before freeze"))</f>
        <v/>
      </c>
      <c r="G23" s="16" t="n"/>
      <c r="H23" s="19" t="n"/>
      <c r="I23" s="19" t="n"/>
      <c r="J23" s="16" t="n"/>
      <c r="K23" s="16" t="n"/>
      <c r="L23" s="20" t="n"/>
      <c r="M23" s="20" t="n"/>
      <c r="N23" s="16" t="n"/>
      <c r="O23" s="16" t="n"/>
      <c r="P23" s="18">
        <f>IF(A23="","",IF(OR(IF(K23&lt;&gt;"",K23,IF(J23&lt;&gt;"",J23,0))&gt;0,AND(L23&lt;&gt;"",L23&lt;&gt;0),N23="Yes",IF(I23&lt;&gt;"",I23,IF(H23&lt;&gt;"",H23,0))&lt;0),"Owner",IF(OR(IF(I23&lt;&gt;"",I23,IF(H23&lt;&gt;"",H23,0))&gt;$D$8,V23-IF(AND(S23="Signed",Q23="Owner's rep"),N(I23),0)+IF(I23&lt;&gt;"",I23,IF(H23&lt;&gt;"",H23,0))&gt;$D$9),"Owner","Owner's rep")))</f>
        <v/>
      </c>
      <c r="Q23" s="16" t="n"/>
      <c r="R23" s="17" t="n"/>
      <c r="S23" s="16" t="n"/>
      <c r="T23" s="21">
        <f>IF(A23="","",SUMIF($S$13:S23,"Signed",$I$13:I23))</f>
        <v/>
      </c>
      <c r="U23" s="18">
        <f>IF(A23="","",SUMIF($S$13:S23,"Signed",$K$13:K23))</f>
        <v/>
      </c>
      <c r="V23" s="21">
        <f>IF(A23="","",SUMIFS($I$13:I23,$S$13:S23,"Signed",$Q$13:Q23,"Owner's rep"))</f>
        <v/>
      </c>
      <c r="W23" s="18">
        <f>IF(A23="","",IF(AND(Q23="Owner's rep",P23="Owner"),"CHECK: above rep's limits",IF(AND(OR(S23="Signed",S23="Disputed (proceeding)"),Q23=""),"CHECK: approver missing",IF(AND(S23="Signed",I23=""),"CHECK: agreed price missing",IF(AND(S23="Signed",K23=""),"CHECK: days not stated","OK")))))</f>
        <v/>
      </c>
      <c r="X23" s="18">
        <f>IF(OR(A23="",B23=""),"",IF(OR(S23="Signed",S23="Rejected",S23="Withdrawn",S23="Deferred"),IF(R23&lt;&gt;"",R23-B23,""),$D$5-B23))</f>
        <v/>
      </c>
      <c r="Y23" s="16" t="n"/>
    </row>
    <row r="24" ht="22" customHeight="1">
      <c r="A24" s="16" t="n"/>
      <c r="B24" s="17" t="n"/>
      <c r="C24" s="16" t="n"/>
      <c r="D24" s="16" t="n"/>
      <c r="E24" s="16" t="n"/>
      <c r="F24" s="18">
        <f>IF(OR(B24="",$D$6=""),"",IF(B24&gt;$D$6,"After freeze","Before freeze"))</f>
        <v/>
      </c>
      <c r="G24" s="16" t="n"/>
      <c r="H24" s="19" t="n"/>
      <c r="I24" s="19" t="n"/>
      <c r="J24" s="16" t="n"/>
      <c r="K24" s="16" t="n"/>
      <c r="L24" s="20" t="n"/>
      <c r="M24" s="20" t="n"/>
      <c r="N24" s="16" t="n"/>
      <c r="O24" s="16" t="n"/>
      <c r="P24" s="18">
        <f>IF(A24="","",IF(OR(IF(K24&lt;&gt;"",K24,IF(J24&lt;&gt;"",J24,0))&gt;0,AND(L24&lt;&gt;"",L24&lt;&gt;0),N24="Yes",IF(I24&lt;&gt;"",I24,IF(H24&lt;&gt;"",H24,0))&lt;0),"Owner",IF(OR(IF(I24&lt;&gt;"",I24,IF(H24&lt;&gt;"",H24,0))&gt;$D$8,V24-IF(AND(S24="Signed",Q24="Owner's rep"),N(I24),0)+IF(I24&lt;&gt;"",I24,IF(H24&lt;&gt;"",H24,0))&gt;$D$9),"Owner","Owner's rep")))</f>
        <v/>
      </c>
      <c r="Q24" s="16" t="n"/>
      <c r="R24" s="17" t="n"/>
      <c r="S24" s="16" t="n"/>
      <c r="T24" s="21">
        <f>IF(A24="","",SUMIF($S$13:S24,"Signed",$I$13:I24))</f>
        <v/>
      </c>
      <c r="U24" s="18">
        <f>IF(A24="","",SUMIF($S$13:S24,"Signed",$K$13:K24))</f>
        <v/>
      </c>
      <c r="V24" s="21">
        <f>IF(A24="","",SUMIFS($I$13:I24,$S$13:S24,"Signed",$Q$13:Q24,"Owner's rep"))</f>
        <v/>
      </c>
      <c r="W24" s="18">
        <f>IF(A24="","",IF(AND(Q24="Owner's rep",P24="Owner"),"CHECK: above rep's limits",IF(AND(OR(S24="Signed",S24="Disputed (proceeding)"),Q24=""),"CHECK: approver missing",IF(AND(S24="Signed",I24=""),"CHECK: agreed price missing",IF(AND(S24="Signed",K24=""),"CHECK: days not stated","OK")))))</f>
        <v/>
      </c>
      <c r="X24" s="18">
        <f>IF(OR(A24="",B24=""),"",IF(OR(S24="Signed",S24="Rejected",S24="Withdrawn",S24="Deferred"),IF(R24&lt;&gt;"",R24-B24,""),$D$5-B24))</f>
        <v/>
      </c>
      <c r="Y24" s="16" t="n"/>
    </row>
    <row r="25" ht="22" customHeight="1">
      <c r="A25" s="16" t="n"/>
      <c r="B25" s="17" t="n"/>
      <c r="C25" s="16" t="n"/>
      <c r="D25" s="16" t="n"/>
      <c r="E25" s="16" t="n"/>
      <c r="F25" s="18">
        <f>IF(OR(B25="",$D$6=""),"",IF(B25&gt;$D$6,"After freeze","Before freeze"))</f>
        <v/>
      </c>
      <c r="G25" s="16" t="n"/>
      <c r="H25" s="19" t="n"/>
      <c r="I25" s="19" t="n"/>
      <c r="J25" s="16" t="n"/>
      <c r="K25" s="16" t="n"/>
      <c r="L25" s="20" t="n"/>
      <c r="M25" s="20" t="n"/>
      <c r="N25" s="16" t="n"/>
      <c r="O25" s="16" t="n"/>
      <c r="P25" s="18">
        <f>IF(A25="","",IF(OR(IF(K25&lt;&gt;"",K25,IF(J25&lt;&gt;"",J25,0))&gt;0,AND(L25&lt;&gt;"",L25&lt;&gt;0),N25="Yes",IF(I25&lt;&gt;"",I25,IF(H25&lt;&gt;"",H25,0))&lt;0),"Owner",IF(OR(IF(I25&lt;&gt;"",I25,IF(H25&lt;&gt;"",H25,0))&gt;$D$8,V25-IF(AND(S25="Signed",Q25="Owner's rep"),N(I25),0)+IF(I25&lt;&gt;"",I25,IF(H25&lt;&gt;"",H25,0))&gt;$D$9),"Owner","Owner's rep")))</f>
        <v/>
      </c>
      <c r="Q25" s="16" t="n"/>
      <c r="R25" s="17" t="n"/>
      <c r="S25" s="16" t="n"/>
      <c r="T25" s="21">
        <f>IF(A25="","",SUMIF($S$13:S25,"Signed",$I$13:I25))</f>
        <v/>
      </c>
      <c r="U25" s="18">
        <f>IF(A25="","",SUMIF($S$13:S25,"Signed",$K$13:K25))</f>
        <v/>
      </c>
      <c r="V25" s="21">
        <f>IF(A25="","",SUMIFS($I$13:I25,$S$13:S25,"Signed",$Q$13:Q25,"Owner's rep"))</f>
        <v/>
      </c>
      <c r="W25" s="18">
        <f>IF(A25="","",IF(AND(Q25="Owner's rep",P25="Owner"),"CHECK: above rep's limits",IF(AND(OR(S25="Signed",S25="Disputed (proceeding)"),Q25=""),"CHECK: approver missing",IF(AND(S25="Signed",I25=""),"CHECK: agreed price missing",IF(AND(S25="Signed",K25=""),"CHECK: days not stated","OK")))))</f>
        <v/>
      </c>
      <c r="X25" s="18">
        <f>IF(OR(A25="",B25=""),"",IF(OR(S25="Signed",S25="Rejected",S25="Withdrawn",S25="Deferred"),IF(R25&lt;&gt;"",R25-B25,""),$D$5-B25))</f>
        <v/>
      </c>
      <c r="Y25" s="16" t="n"/>
    </row>
    <row r="26" ht="22" customHeight="1">
      <c r="A26" s="16" t="n"/>
      <c r="B26" s="17" t="n"/>
      <c r="C26" s="16" t="n"/>
      <c r="D26" s="16" t="n"/>
      <c r="E26" s="16" t="n"/>
      <c r="F26" s="18">
        <f>IF(OR(B26="",$D$6=""),"",IF(B26&gt;$D$6,"After freeze","Before freeze"))</f>
        <v/>
      </c>
      <c r="G26" s="16" t="n"/>
      <c r="H26" s="19" t="n"/>
      <c r="I26" s="19" t="n"/>
      <c r="J26" s="16" t="n"/>
      <c r="K26" s="16" t="n"/>
      <c r="L26" s="20" t="n"/>
      <c r="M26" s="20" t="n"/>
      <c r="N26" s="16" t="n"/>
      <c r="O26" s="16" t="n"/>
      <c r="P26" s="18">
        <f>IF(A26="","",IF(OR(IF(K26&lt;&gt;"",K26,IF(J26&lt;&gt;"",J26,0))&gt;0,AND(L26&lt;&gt;"",L26&lt;&gt;0),N26="Yes",IF(I26&lt;&gt;"",I26,IF(H26&lt;&gt;"",H26,0))&lt;0),"Owner",IF(OR(IF(I26&lt;&gt;"",I26,IF(H26&lt;&gt;"",H26,0))&gt;$D$8,V26-IF(AND(S26="Signed",Q26="Owner's rep"),N(I26),0)+IF(I26&lt;&gt;"",I26,IF(H26&lt;&gt;"",H26,0))&gt;$D$9),"Owner","Owner's rep")))</f>
        <v/>
      </c>
      <c r="Q26" s="16" t="n"/>
      <c r="R26" s="17" t="n"/>
      <c r="S26" s="16" t="n"/>
      <c r="T26" s="21">
        <f>IF(A26="","",SUMIF($S$13:S26,"Signed",$I$13:I26))</f>
        <v/>
      </c>
      <c r="U26" s="18">
        <f>IF(A26="","",SUMIF($S$13:S26,"Signed",$K$13:K26))</f>
        <v/>
      </c>
      <c r="V26" s="21">
        <f>IF(A26="","",SUMIFS($I$13:I26,$S$13:S26,"Signed",$Q$13:Q26,"Owner's rep"))</f>
        <v/>
      </c>
      <c r="W26" s="18">
        <f>IF(A26="","",IF(AND(Q26="Owner's rep",P26="Owner"),"CHECK: above rep's limits",IF(AND(OR(S26="Signed",S26="Disputed (proceeding)"),Q26=""),"CHECK: approver missing",IF(AND(S26="Signed",I26=""),"CHECK: agreed price missing",IF(AND(S26="Signed",K26=""),"CHECK: days not stated","OK")))))</f>
        <v/>
      </c>
      <c r="X26" s="18">
        <f>IF(OR(A26="",B26=""),"",IF(OR(S26="Signed",S26="Rejected",S26="Withdrawn",S26="Deferred"),IF(R26&lt;&gt;"",R26-B26,""),$D$5-B26))</f>
        <v/>
      </c>
      <c r="Y26" s="16" t="n"/>
    </row>
    <row r="27" ht="22" customHeight="1">
      <c r="A27" s="16" t="n"/>
      <c r="B27" s="17" t="n"/>
      <c r="C27" s="16" t="n"/>
      <c r="D27" s="16" t="n"/>
      <c r="E27" s="16" t="n"/>
      <c r="F27" s="18">
        <f>IF(OR(B27="",$D$6=""),"",IF(B27&gt;$D$6,"After freeze","Before freeze"))</f>
        <v/>
      </c>
      <c r="G27" s="16" t="n"/>
      <c r="H27" s="19" t="n"/>
      <c r="I27" s="19" t="n"/>
      <c r="J27" s="16" t="n"/>
      <c r="K27" s="16" t="n"/>
      <c r="L27" s="20" t="n"/>
      <c r="M27" s="20" t="n"/>
      <c r="N27" s="16" t="n"/>
      <c r="O27" s="16" t="n"/>
      <c r="P27" s="18">
        <f>IF(A27="","",IF(OR(IF(K27&lt;&gt;"",K27,IF(J27&lt;&gt;"",J27,0))&gt;0,AND(L27&lt;&gt;"",L27&lt;&gt;0),N27="Yes",IF(I27&lt;&gt;"",I27,IF(H27&lt;&gt;"",H27,0))&lt;0),"Owner",IF(OR(IF(I27&lt;&gt;"",I27,IF(H27&lt;&gt;"",H27,0))&gt;$D$8,V27-IF(AND(S27="Signed",Q27="Owner's rep"),N(I27),0)+IF(I27&lt;&gt;"",I27,IF(H27&lt;&gt;"",H27,0))&gt;$D$9),"Owner","Owner's rep")))</f>
        <v/>
      </c>
      <c r="Q27" s="16" t="n"/>
      <c r="R27" s="17" t="n"/>
      <c r="S27" s="16" t="n"/>
      <c r="T27" s="21">
        <f>IF(A27="","",SUMIF($S$13:S27,"Signed",$I$13:I27))</f>
        <v/>
      </c>
      <c r="U27" s="18">
        <f>IF(A27="","",SUMIF($S$13:S27,"Signed",$K$13:K27))</f>
        <v/>
      </c>
      <c r="V27" s="21">
        <f>IF(A27="","",SUMIFS($I$13:I27,$S$13:S27,"Signed",$Q$13:Q27,"Owner's rep"))</f>
        <v/>
      </c>
      <c r="W27" s="18">
        <f>IF(A27="","",IF(AND(Q27="Owner's rep",P27="Owner"),"CHECK: above rep's limits",IF(AND(OR(S27="Signed",S27="Disputed (proceeding)"),Q27=""),"CHECK: approver missing",IF(AND(S27="Signed",I27=""),"CHECK: agreed price missing",IF(AND(S27="Signed",K27=""),"CHECK: days not stated","OK")))))</f>
        <v/>
      </c>
      <c r="X27" s="18">
        <f>IF(OR(A27="",B27=""),"",IF(OR(S27="Signed",S27="Rejected",S27="Withdrawn",S27="Deferred"),IF(R27&lt;&gt;"",R27-B27,""),$D$5-B27))</f>
        <v/>
      </c>
      <c r="Y27" s="16" t="n"/>
    </row>
    <row r="28" ht="22" customHeight="1">
      <c r="A28" s="16" t="n"/>
      <c r="B28" s="17" t="n"/>
      <c r="C28" s="16" t="n"/>
      <c r="D28" s="16" t="n"/>
      <c r="E28" s="16" t="n"/>
      <c r="F28" s="18">
        <f>IF(OR(B28="",$D$6=""),"",IF(B28&gt;$D$6,"After freeze","Before freeze"))</f>
        <v/>
      </c>
      <c r="G28" s="16" t="n"/>
      <c r="H28" s="19" t="n"/>
      <c r="I28" s="19" t="n"/>
      <c r="J28" s="16" t="n"/>
      <c r="K28" s="16" t="n"/>
      <c r="L28" s="20" t="n"/>
      <c r="M28" s="20" t="n"/>
      <c r="N28" s="16" t="n"/>
      <c r="O28" s="16" t="n"/>
      <c r="P28" s="18">
        <f>IF(A28="","",IF(OR(IF(K28&lt;&gt;"",K28,IF(J28&lt;&gt;"",J28,0))&gt;0,AND(L28&lt;&gt;"",L28&lt;&gt;0),N28="Yes",IF(I28&lt;&gt;"",I28,IF(H28&lt;&gt;"",H28,0))&lt;0),"Owner",IF(OR(IF(I28&lt;&gt;"",I28,IF(H28&lt;&gt;"",H28,0))&gt;$D$8,V28-IF(AND(S28="Signed",Q28="Owner's rep"),N(I28),0)+IF(I28&lt;&gt;"",I28,IF(H28&lt;&gt;"",H28,0))&gt;$D$9),"Owner","Owner's rep")))</f>
        <v/>
      </c>
      <c r="Q28" s="16" t="n"/>
      <c r="R28" s="17" t="n"/>
      <c r="S28" s="16" t="n"/>
      <c r="T28" s="21">
        <f>IF(A28="","",SUMIF($S$13:S28,"Signed",$I$13:I28))</f>
        <v/>
      </c>
      <c r="U28" s="18">
        <f>IF(A28="","",SUMIF($S$13:S28,"Signed",$K$13:K28))</f>
        <v/>
      </c>
      <c r="V28" s="21">
        <f>IF(A28="","",SUMIFS($I$13:I28,$S$13:S28,"Signed",$Q$13:Q28,"Owner's rep"))</f>
        <v/>
      </c>
      <c r="W28" s="18">
        <f>IF(A28="","",IF(AND(Q28="Owner's rep",P28="Owner"),"CHECK: above rep's limits",IF(AND(OR(S28="Signed",S28="Disputed (proceeding)"),Q28=""),"CHECK: approver missing",IF(AND(S28="Signed",I28=""),"CHECK: agreed price missing",IF(AND(S28="Signed",K28=""),"CHECK: days not stated","OK")))))</f>
        <v/>
      </c>
      <c r="X28" s="18">
        <f>IF(OR(A28="",B28=""),"",IF(OR(S28="Signed",S28="Rejected",S28="Withdrawn",S28="Deferred"),IF(R28&lt;&gt;"",R28-B28,""),$D$5-B28))</f>
        <v/>
      </c>
      <c r="Y28" s="16" t="n"/>
    </row>
    <row r="29" ht="22" customHeight="1">
      <c r="A29" s="16" t="n"/>
      <c r="B29" s="17" t="n"/>
      <c r="C29" s="16" t="n"/>
      <c r="D29" s="16" t="n"/>
      <c r="E29" s="16" t="n"/>
      <c r="F29" s="18">
        <f>IF(OR(B29="",$D$6=""),"",IF(B29&gt;$D$6,"After freeze","Before freeze"))</f>
        <v/>
      </c>
      <c r="G29" s="16" t="n"/>
      <c r="H29" s="19" t="n"/>
      <c r="I29" s="19" t="n"/>
      <c r="J29" s="16" t="n"/>
      <c r="K29" s="16" t="n"/>
      <c r="L29" s="20" t="n"/>
      <c r="M29" s="20" t="n"/>
      <c r="N29" s="16" t="n"/>
      <c r="O29" s="16" t="n"/>
      <c r="P29" s="18">
        <f>IF(A29="","",IF(OR(IF(K29&lt;&gt;"",K29,IF(J29&lt;&gt;"",J29,0))&gt;0,AND(L29&lt;&gt;"",L29&lt;&gt;0),N29="Yes",IF(I29&lt;&gt;"",I29,IF(H29&lt;&gt;"",H29,0))&lt;0),"Owner",IF(OR(IF(I29&lt;&gt;"",I29,IF(H29&lt;&gt;"",H29,0))&gt;$D$8,V29-IF(AND(S29="Signed",Q29="Owner's rep"),N(I29),0)+IF(I29&lt;&gt;"",I29,IF(H29&lt;&gt;"",H29,0))&gt;$D$9),"Owner","Owner's rep")))</f>
        <v/>
      </c>
      <c r="Q29" s="16" t="n"/>
      <c r="R29" s="17" t="n"/>
      <c r="S29" s="16" t="n"/>
      <c r="T29" s="21">
        <f>IF(A29="","",SUMIF($S$13:S29,"Signed",$I$13:I29))</f>
        <v/>
      </c>
      <c r="U29" s="18">
        <f>IF(A29="","",SUMIF($S$13:S29,"Signed",$K$13:K29))</f>
        <v/>
      </c>
      <c r="V29" s="21">
        <f>IF(A29="","",SUMIFS($I$13:I29,$S$13:S29,"Signed",$Q$13:Q29,"Owner's rep"))</f>
        <v/>
      </c>
      <c r="W29" s="18">
        <f>IF(A29="","",IF(AND(Q29="Owner's rep",P29="Owner"),"CHECK: above rep's limits",IF(AND(OR(S29="Signed",S29="Disputed (proceeding)"),Q29=""),"CHECK: approver missing",IF(AND(S29="Signed",I29=""),"CHECK: agreed price missing",IF(AND(S29="Signed",K29=""),"CHECK: days not stated","OK")))))</f>
        <v/>
      </c>
      <c r="X29" s="18">
        <f>IF(OR(A29="",B29=""),"",IF(OR(S29="Signed",S29="Rejected",S29="Withdrawn",S29="Deferred"),IF(R29&lt;&gt;"",R29-B29,""),$D$5-B29))</f>
        <v/>
      </c>
      <c r="Y29" s="16" t="n"/>
    </row>
    <row r="30" ht="22" customHeight="1">
      <c r="A30" s="16" t="n"/>
      <c r="B30" s="17" t="n"/>
      <c r="C30" s="16" t="n"/>
      <c r="D30" s="16" t="n"/>
      <c r="E30" s="16" t="n"/>
      <c r="F30" s="18">
        <f>IF(OR(B30="",$D$6=""),"",IF(B30&gt;$D$6,"After freeze","Before freeze"))</f>
        <v/>
      </c>
      <c r="G30" s="16" t="n"/>
      <c r="H30" s="19" t="n"/>
      <c r="I30" s="19" t="n"/>
      <c r="J30" s="16" t="n"/>
      <c r="K30" s="16" t="n"/>
      <c r="L30" s="20" t="n"/>
      <c r="M30" s="20" t="n"/>
      <c r="N30" s="16" t="n"/>
      <c r="O30" s="16" t="n"/>
      <c r="P30" s="18">
        <f>IF(A30="","",IF(OR(IF(K30&lt;&gt;"",K30,IF(J30&lt;&gt;"",J30,0))&gt;0,AND(L30&lt;&gt;"",L30&lt;&gt;0),N30="Yes",IF(I30&lt;&gt;"",I30,IF(H30&lt;&gt;"",H30,0))&lt;0),"Owner",IF(OR(IF(I30&lt;&gt;"",I30,IF(H30&lt;&gt;"",H30,0))&gt;$D$8,V30-IF(AND(S30="Signed",Q30="Owner's rep"),N(I30),0)+IF(I30&lt;&gt;"",I30,IF(H30&lt;&gt;"",H30,0))&gt;$D$9),"Owner","Owner's rep")))</f>
        <v/>
      </c>
      <c r="Q30" s="16" t="n"/>
      <c r="R30" s="17" t="n"/>
      <c r="S30" s="16" t="n"/>
      <c r="T30" s="21">
        <f>IF(A30="","",SUMIF($S$13:S30,"Signed",$I$13:I30))</f>
        <v/>
      </c>
      <c r="U30" s="18">
        <f>IF(A30="","",SUMIF($S$13:S30,"Signed",$K$13:K30))</f>
        <v/>
      </c>
      <c r="V30" s="21">
        <f>IF(A30="","",SUMIFS($I$13:I30,$S$13:S30,"Signed",$Q$13:Q30,"Owner's rep"))</f>
        <v/>
      </c>
      <c r="W30" s="18">
        <f>IF(A30="","",IF(AND(Q30="Owner's rep",P30="Owner"),"CHECK: above rep's limits",IF(AND(OR(S30="Signed",S30="Disputed (proceeding)"),Q30=""),"CHECK: approver missing",IF(AND(S30="Signed",I30=""),"CHECK: agreed price missing",IF(AND(S30="Signed",K30=""),"CHECK: days not stated","OK")))))</f>
        <v/>
      </c>
      <c r="X30" s="18">
        <f>IF(OR(A30="",B30=""),"",IF(OR(S30="Signed",S30="Rejected",S30="Withdrawn",S30="Deferred"),IF(R30&lt;&gt;"",R30-B30,""),$D$5-B30))</f>
        <v/>
      </c>
      <c r="Y30" s="16" t="n"/>
    </row>
    <row r="31" ht="22" customHeight="1">
      <c r="A31" s="16" t="n"/>
      <c r="B31" s="17" t="n"/>
      <c r="C31" s="16" t="n"/>
      <c r="D31" s="16" t="n"/>
      <c r="E31" s="16" t="n"/>
      <c r="F31" s="18">
        <f>IF(OR(B31="",$D$6=""),"",IF(B31&gt;$D$6,"After freeze","Before freeze"))</f>
        <v/>
      </c>
      <c r="G31" s="16" t="n"/>
      <c r="H31" s="19" t="n"/>
      <c r="I31" s="19" t="n"/>
      <c r="J31" s="16" t="n"/>
      <c r="K31" s="16" t="n"/>
      <c r="L31" s="20" t="n"/>
      <c r="M31" s="20" t="n"/>
      <c r="N31" s="16" t="n"/>
      <c r="O31" s="16" t="n"/>
      <c r="P31" s="18">
        <f>IF(A31="","",IF(OR(IF(K31&lt;&gt;"",K31,IF(J31&lt;&gt;"",J31,0))&gt;0,AND(L31&lt;&gt;"",L31&lt;&gt;0),N31="Yes",IF(I31&lt;&gt;"",I31,IF(H31&lt;&gt;"",H31,0))&lt;0),"Owner",IF(OR(IF(I31&lt;&gt;"",I31,IF(H31&lt;&gt;"",H31,0))&gt;$D$8,V31-IF(AND(S31="Signed",Q31="Owner's rep"),N(I31),0)+IF(I31&lt;&gt;"",I31,IF(H31&lt;&gt;"",H31,0))&gt;$D$9),"Owner","Owner's rep")))</f>
        <v/>
      </c>
      <c r="Q31" s="16" t="n"/>
      <c r="R31" s="17" t="n"/>
      <c r="S31" s="16" t="n"/>
      <c r="T31" s="21">
        <f>IF(A31="","",SUMIF($S$13:S31,"Signed",$I$13:I31))</f>
        <v/>
      </c>
      <c r="U31" s="18">
        <f>IF(A31="","",SUMIF($S$13:S31,"Signed",$K$13:K31))</f>
        <v/>
      </c>
      <c r="V31" s="21">
        <f>IF(A31="","",SUMIFS($I$13:I31,$S$13:S31,"Signed",$Q$13:Q31,"Owner's rep"))</f>
        <v/>
      </c>
      <c r="W31" s="18">
        <f>IF(A31="","",IF(AND(Q31="Owner's rep",P31="Owner"),"CHECK: above rep's limits",IF(AND(OR(S31="Signed",S31="Disputed (proceeding)"),Q31=""),"CHECK: approver missing",IF(AND(S31="Signed",I31=""),"CHECK: agreed price missing",IF(AND(S31="Signed",K31=""),"CHECK: days not stated","OK")))))</f>
        <v/>
      </c>
      <c r="X31" s="18">
        <f>IF(OR(A31="",B31=""),"",IF(OR(S31="Signed",S31="Rejected",S31="Withdrawn",S31="Deferred"),IF(R31&lt;&gt;"",R31-B31,""),$D$5-B31))</f>
        <v/>
      </c>
      <c r="Y31" s="16" t="n"/>
    </row>
    <row r="32" ht="22" customHeight="1">
      <c r="A32" s="16" t="n"/>
      <c r="B32" s="17" t="n"/>
      <c r="C32" s="16" t="n"/>
      <c r="D32" s="16" t="n"/>
      <c r="E32" s="16" t="n"/>
      <c r="F32" s="18">
        <f>IF(OR(B32="",$D$6=""),"",IF(B32&gt;$D$6,"After freeze","Before freeze"))</f>
        <v/>
      </c>
      <c r="G32" s="16" t="n"/>
      <c r="H32" s="19" t="n"/>
      <c r="I32" s="19" t="n"/>
      <c r="J32" s="16" t="n"/>
      <c r="K32" s="16" t="n"/>
      <c r="L32" s="20" t="n"/>
      <c r="M32" s="20" t="n"/>
      <c r="N32" s="16" t="n"/>
      <c r="O32" s="16" t="n"/>
      <c r="P32" s="18">
        <f>IF(A32="","",IF(OR(IF(K32&lt;&gt;"",K32,IF(J32&lt;&gt;"",J32,0))&gt;0,AND(L32&lt;&gt;"",L32&lt;&gt;0),N32="Yes",IF(I32&lt;&gt;"",I32,IF(H32&lt;&gt;"",H32,0))&lt;0),"Owner",IF(OR(IF(I32&lt;&gt;"",I32,IF(H32&lt;&gt;"",H32,0))&gt;$D$8,V32-IF(AND(S32="Signed",Q32="Owner's rep"),N(I32),0)+IF(I32&lt;&gt;"",I32,IF(H32&lt;&gt;"",H32,0))&gt;$D$9),"Owner","Owner's rep")))</f>
        <v/>
      </c>
      <c r="Q32" s="16" t="n"/>
      <c r="R32" s="17" t="n"/>
      <c r="S32" s="16" t="n"/>
      <c r="T32" s="21">
        <f>IF(A32="","",SUMIF($S$13:S32,"Signed",$I$13:I32))</f>
        <v/>
      </c>
      <c r="U32" s="18">
        <f>IF(A32="","",SUMIF($S$13:S32,"Signed",$K$13:K32))</f>
        <v/>
      </c>
      <c r="V32" s="21">
        <f>IF(A32="","",SUMIFS($I$13:I32,$S$13:S32,"Signed",$Q$13:Q32,"Owner's rep"))</f>
        <v/>
      </c>
      <c r="W32" s="18">
        <f>IF(A32="","",IF(AND(Q32="Owner's rep",P32="Owner"),"CHECK: above rep's limits",IF(AND(OR(S32="Signed",S32="Disputed (proceeding)"),Q32=""),"CHECK: approver missing",IF(AND(S32="Signed",I32=""),"CHECK: agreed price missing",IF(AND(S32="Signed",K32=""),"CHECK: days not stated","OK")))))</f>
        <v/>
      </c>
      <c r="X32" s="18">
        <f>IF(OR(A32="",B32=""),"",IF(OR(S32="Signed",S32="Rejected",S32="Withdrawn",S32="Deferred"),IF(R32&lt;&gt;"",R32-B32,""),$D$5-B32))</f>
        <v/>
      </c>
      <c r="Y32" s="16" t="n"/>
    </row>
    <row r="33" ht="22" customHeight="1">
      <c r="A33" s="16" t="n"/>
      <c r="B33" s="17" t="n"/>
      <c r="C33" s="16" t="n"/>
      <c r="D33" s="16" t="n"/>
      <c r="E33" s="16" t="n"/>
      <c r="F33" s="18">
        <f>IF(OR(B33="",$D$6=""),"",IF(B33&gt;$D$6,"After freeze","Before freeze"))</f>
        <v/>
      </c>
      <c r="G33" s="16" t="n"/>
      <c r="H33" s="19" t="n"/>
      <c r="I33" s="19" t="n"/>
      <c r="J33" s="16" t="n"/>
      <c r="K33" s="16" t="n"/>
      <c r="L33" s="20" t="n"/>
      <c r="M33" s="20" t="n"/>
      <c r="N33" s="16" t="n"/>
      <c r="O33" s="16" t="n"/>
      <c r="P33" s="18">
        <f>IF(A33="","",IF(OR(IF(K33&lt;&gt;"",K33,IF(J33&lt;&gt;"",J33,0))&gt;0,AND(L33&lt;&gt;"",L33&lt;&gt;0),N33="Yes",IF(I33&lt;&gt;"",I33,IF(H33&lt;&gt;"",H33,0))&lt;0),"Owner",IF(OR(IF(I33&lt;&gt;"",I33,IF(H33&lt;&gt;"",H33,0))&gt;$D$8,V33-IF(AND(S33="Signed",Q33="Owner's rep"),N(I33),0)+IF(I33&lt;&gt;"",I33,IF(H33&lt;&gt;"",H33,0))&gt;$D$9),"Owner","Owner's rep")))</f>
        <v/>
      </c>
      <c r="Q33" s="16" t="n"/>
      <c r="R33" s="17" t="n"/>
      <c r="S33" s="16" t="n"/>
      <c r="T33" s="21">
        <f>IF(A33="","",SUMIF($S$13:S33,"Signed",$I$13:I33))</f>
        <v/>
      </c>
      <c r="U33" s="18">
        <f>IF(A33="","",SUMIF($S$13:S33,"Signed",$K$13:K33))</f>
        <v/>
      </c>
      <c r="V33" s="21">
        <f>IF(A33="","",SUMIFS($I$13:I33,$S$13:S33,"Signed",$Q$13:Q33,"Owner's rep"))</f>
        <v/>
      </c>
      <c r="W33" s="18">
        <f>IF(A33="","",IF(AND(Q33="Owner's rep",P33="Owner"),"CHECK: above rep's limits",IF(AND(OR(S33="Signed",S33="Disputed (proceeding)"),Q33=""),"CHECK: approver missing",IF(AND(S33="Signed",I33=""),"CHECK: agreed price missing",IF(AND(S33="Signed",K33=""),"CHECK: days not stated","OK")))))</f>
        <v/>
      </c>
      <c r="X33" s="18">
        <f>IF(OR(A33="",B33=""),"",IF(OR(S33="Signed",S33="Rejected",S33="Withdrawn",S33="Deferred"),IF(R33&lt;&gt;"",R33-B33,""),$D$5-B33))</f>
        <v/>
      </c>
      <c r="Y33" s="16" t="n"/>
    </row>
    <row r="34" ht="22" customHeight="1">
      <c r="A34" s="16" t="n"/>
      <c r="B34" s="17" t="n"/>
      <c r="C34" s="16" t="n"/>
      <c r="D34" s="16" t="n"/>
      <c r="E34" s="16" t="n"/>
      <c r="F34" s="18">
        <f>IF(OR(B34="",$D$6=""),"",IF(B34&gt;$D$6,"After freeze","Before freeze"))</f>
        <v/>
      </c>
      <c r="G34" s="16" t="n"/>
      <c r="H34" s="19" t="n"/>
      <c r="I34" s="19" t="n"/>
      <c r="J34" s="16" t="n"/>
      <c r="K34" s="16" t="n"/>
      <c r="L34" s="20" t="n"/>
      <c r="M34" s="20" t="n"/>
      <c r="N34" s="16" t="n"/>
      <c r="O34" s="16" t="n"/>
      <c r="P34" s="18">
        <f>IF(A34="","",IF(OR(IF(K34&lt;&gt;"",K34,IF(J34&lt;&gt;"",J34,0))&gt;0,AND(L34&lt;&gt;"",L34&lt;&gt;0),N34="Yes",IF(I34&lt;&gt;"",I34,IF(H34&lt;&gt;"",H34,0))&lt;0),"Owner",IF(OR(IF(I34&lt;&gt;"",I34,IF(H34&lt;&gt;"",H34,0))&gt;$D$8,V34-IF(AND(S34="Signed",Q34="Owner's rep"),N(I34),0)+IF(I34&lt;&gt;"",I34,IF(H34&lt;&gt;"",H34,0))&gt;$D$9),"Owner","Owner's rep")))</f>
        <v/>
      </c>
      <c r="Q34" s="16" t="n"/>
      <c r="R34" s="17" t="n"/>
      <c r="S34" s="16" t="n"/>
      <c r="T34" s="21">
        <f>IF(A34="","",SUMIF($S$13:S34,"Signed",$I$13:I34))</f>
        <v/>
      </c>
      <c r="U34" s="18">
        <f>IF(A34="","",SUMIF($S$13:S34,"Signed",$K$13:K34))</f>
        <v/>
      </c>
      <c r="V34" s="21">
        <f>IF(A34="","",SUMIFS($I$13:I34,$S$13:S34,"Signed",$Q$13:Q34,"Owner's rep"))</f>
        <v/>
      </c>
      <c r="W34" s="18">
        <f>IF(A34="","",IF(AND(Q34="Owner's rep",P34="Owner"),"CHECK: above rep's limits",IF(AND(OR(S34="Signed",S34="Disputed (proceeding)"),Q34=""),"CHECK: approver missing",IF(AND(S34="Signed",I34=""),"CHECK: agreed price missing",IF(AND(S34="Signed",K34=""),"CHECK: days not stated","OK")))))</f>
        <v/>
      </c>
      <c r="X34" s="18">
        <f>IF(OR(A34="",B34=""),"",IF(OR(S34="Signed",S34="Rejected",S34="Withdrawn",S34="Deferred"),IF(R34&lt;&gt;"",R34-B34,""),$D$5-B34))</f>
        <v/>
      </c>
      <c r="Y34" s="16" t="n"/>
    </row>
    <row r="35" ht="22" customHeight="1">
      <c r="A35" s="16" t="n"/>
      <c r="B35" s="17" t="n"/>
      <c r="C35" s="16" t="n"/>
      <c r="D35" s="16" t="n"/>
      <c r="E35" s="16" t="n"/>
      <c r="F35" s="18">
        <f>IF(OR(B35="",$D$6=""),"",IF(B35&gt;$D$6,"After freeze","Before freeze"))</f>
        <v/>
      </c>
      <c r="G35" s="16" t="n"/>
      <c r="H35" s="19" t="n"/>
      <c r="I35" s="19" t="n"/>
      <c r="J35" s="16" t="n"/>
      <c r="K35" s="16" t="n"/>
      <c r="L35" s="20" t="n"/>
      <c r="M35" s="20" t="n"/>
      <c r="N35" s="16" t="n"/>
      <c r="O35" s="16" t="n"/>
      <c r="P35" s="18">
        <f>IF(A35="","",IF(OR(IF(K35&lt;&gt;"",K35,IF(J35&lt;&gt;"",J35,0))&gt;0,AND(L35&lt;&gt;"",L35&lt;&gt;0),N35="Yes",IF(I35&lt;&gt;"",I35,IF(H35&lt;&gt;"",H35,0))&lt;0),"Owner",IF(OR(IF(I35&lt;&gt;"",I35,IF(H35&lt;&gt;"",H35,0))&gt;$D$8,V35-IF(AND(S35="Signed",Q35="Owner's rep"),N(I35),0)+IF(I35&lt;&gt;"",I35,IF(H35&lt;&gt;"",H35,0))&gt;$D$9),"Owner","Owner's rep")))</f>
        <v/>
      </c>
      <c r="Q35" s="16" t="n"/>
      <c r="R35" s="17" t="n"/>
      <c r="S35" s="16" t="n"/>
      <c r="T35" s="21">
        <f>IF(A35="","",SUMIF($S$13:S35,"Signed",$I$13:I35))</f>
        <v/>
      </c>
      <c r="U35" s="18">
        <f>IF(A35="","",SUMIF($S$13:S35,"Signed",$K$13:K35))</f>
        <v/>
      </c>
      <c r="V35" s="21">
        <f>IF(A35="","",SUMIFS($I$13:I35,$S$13:S35,"Signed",$Q$13:Q35,"Owner's rep"))</f>
        <v/>
      </c>
      <c r="W35" s="18">
        <f>IF(A35="","",IF(AND(Q35="Owner's rep",P35="Owner"),"CHECK: above rep's limits",IF(AND(OR(S35="Signed",S35="Disputed (proceeding)"),Q35=""),"CHECK: approver missing",IF(AND(S35="Signed",I35=""),"CHECK: agreed price missing",IF(AND(S35="Signed",K35=""),"CHECK: days not stated","OK")))))</f>
        <v/>
      </c>
      <c r="X35" s="18">
        <f>IF(OR(A35="",B35=""),"",IF(OR(S35="Signed",S35="Rejected",S35="Withdrawn",S35="Deferred"),IF(R35&lt;&gt;"",R35-B35,""),$D$5-B35))</f>
        <v/>
      </c>
      <c r="Y35" s="16" t="n"/>
    </row>
    <row r="36" ht="22" customHeight="1">
      <c r="A36" s="16" t="n"/>
      <c r="B36" s="17" t="n"/>
      <c r="C36" s="16" t="n"/>
      <c r="D36" s="16" t="n"/>
      <c r="E36" s="16" t="n"/>
      <c r="F36" s="18">
        <f>IF(OR(B36="",$D$6=""),"",IF(B36&gt;$D$6,"After freeze","Before freeze"))</f>
        <v/>
      </c>
      <c r="G36" s="16" t="n"/>
      <c r="H36" s="19" t="n"/>
      <c r="I36" s="19" t="n"/>
      <c r="J36" s="16" t="n"/>
      <c r="K36" s="16" t="n"/>
      <c r="L36" s="20" t="n"/>
      <c r="M36" s="20" t="n"/>
      <c r="N36" s="16" t="n"/>
      <c r="O36" s="16" t="n"/>
      <c r="P36" s="18">
        <f>IF(A36="","",IF(OR(IF(K36&lt;&gt;"",K36,IF(J36&lt;&gt;"",J36,0))&gt;0,AND(L36&lt;&gt;"",L36&lt;&gt;0),N36="Yes",IF(I36&lt;&gt;"",I36,IF(H36&lt;&gt;"",H36,0))&lt;0),"Owner",IF(OR(IF(I36&lt;&gt;"",I36,IF(H36&lt;&gt;"",H36,0))&gt;$D$8,V36-IF(AND(S36="Signed",Q36="Owner's rep"),N(I36),0)+IF(I36&lt;&gt;"",I36,IF(H36&lt;&gt;"",H36,0))&gt;$D$9),"Owner","Owner's rep")))</f>
        <v/>
      </c>
      <c r="Q36" s="16" t="n"/>
      <c r="R36" s="17" t="n"/>
      <c r="S36" s="16" t="n"/>
      <c r="T36" s="21">
        <f>IF(A36="","",SUMIF($S$13:S36,"Signed",$I$13:I36))</f>
        <v/>
      </c>
      <c r="U36" s="18">
        <f>IF(A36="","",SUMIF($S$13:S36,"Signed",$K$13:K36))</f>
        <v/>
      </c>
      <c r="V36" s="21">
        <f>IF(A36="","",SUMIFS($I$13:I36,$S$13:S36,"Signed",$Q$13:Q36,"Owner's rep"))</f>
        <v/>
      </c>
      <c r="W36" s="18">
        <f>IF(A36="","",IF(AND(Q36="Owner's rep",P36="Owner"),"CHECK: above rep's limits",IF(AND(OR(S36="Signed",S36="Disputed (proceeding)"),Q36=""),"CHECK: approver missing",IF(AND(S36="Signed",I36=""),"CHECK: agreed price missing",IF(AND(S36="Signed",K36=""),"CHECK: days not stated","OK")))))</f>
        <v/>
      </c>
      <c r="X36" s="18">
        <f>IF(OR(A36="",B36=""),"",IF(OR(S36="Signed",S36="Rejected",S36="Withdrawn",S36="Deferred"),IF(R36&lt;&gt;"",R36-B36,""),$D$5-B36))</f>
        <v/>
      </c>
      <c r="Y36" s="16" t="n"/>
    </row>
    <row r="37" ht="22" customHeight="1">
      <c r="A37" s="16" t="n"/>
      <c r="B37" s="17" t="n"/>
      <c r="C37" s="16" t="n"/>
      <c r="D37" s="16" t="n"/>
      <c r="E37" s="16" t="n"/>
      <c r="F37" s="18">
        <f>IF(OR(B37="",$D$6=""),"",IF(B37&gt;$D$6,"After freeze","Before freeze"))</f>
        <v/>
      </c>
      <c r="G37" s="16" t="n"/>
      <c r="H37" s="19" t="n"/>
      <c r="I37" s="19" t="n"/>
      <c r="J37" s="16" t="n"/>
      <c r="K37" s="16" t="n"/>
      <c r="L37" s="20" t="n"/>
      <c r="M37" s="20" t="n"/>
      <c r="N37" s="16" t="n"/>
      <c r="O37" s="16" t="n"/>
      <c r="P37" s="18">
        <f>IF(A37="","",IF(OR(IF(K37&lt;&gt;"",K37,IF(J37&lt;&gt;"",J37,0))&gt;0,AND(L37&lt;&gt;"",L37&lt;&gt;0),N37="Yes",IF(I37&lt;&gt;"",I37,IF(H37&lt;&gt;"",H37,0))&lt;0),"Owner",IF(OR(IF(I37&lt;&gt;"",I37,IF(H37&lt;&gt;"",H37,0))&gt;$D$8,V37-IF(AND(S37="Signed",Q37="Owner's rep"),N(I37),0)+IF(I37&lt;&gt;"",I37,IF(H37&lt;&gt;"",H37,0))&gt;$D$9),"Owner","Owner's rep")))</f>
        <v/>
      </c>
      <c r="Q37" s="16" t="n"/>
      <c r="R37" s="17" t="n"/>
      <c r="S37" s="16" t="n"/>
      <c r="T37" s="21">
        <f>IF(A37="","",SUMIF($S$13:S37,"Signed",$I$13:I37))</f>
        <v/>
      </c>
      <c r="U37" s="18">
        <f>IF(A37="","",SUMIF($S$13:S37,"Signed",$K$13:K37))</f>
        <v/>
      </c>
      <c r="V37" s="21">
        <f>IF(A37="","",SUMIFS($I$13:I37,$S$13:S37,"Signed",$Q$13:Q37,"Owner's rep"))</f>
        <v/>
      </c>
      <c r="W37" s="18">
        <f>IF(A37="","",IF(AND(Q37="Owner's rep",P37="Owner"),"CHECK: above rep's limits",IF(AND(OR(S37="Signed",S37="Disputed (proceeding)"),Q37=""),"CHECK: approver missing",IF(AND(S37="Signed",I37=""),"CHECK: agreed price missing",IF(AND(S37="Signed",K37=""),"CHECK: days not stated","OK")))))</f>
        <v/>
      </c>
      <c r="X37" s="18">
        <f>IF(OR(A37="",B37=""),"",IF(OR(S37="Signed",S37="Rejected",S37="Withdrawn",S37="Deferred"),IF(R37&lt;&gt;"",R37-B37,""),$D$5-B37))</f>
        <v/>
      </c>
      <c r="Y37" s="16" t="n"/>
    </row>
    <row r="38" ht="22" customHeight="1">
      <c r="A38" s="16" t="n"/>
      <c r="B38" s="17" t="n"/>
      <c r="C38" s="16" t="n"/>
      <c r="D38" s="16" t="n"/>
      <c r="E38" s="16" t="n"/>
      <c r="F38" s="18">
        <f>IF(OR(B38="",$D$6=""),"",IF(B38&gt;$D$6,"After freeze","Before freeze"))</f>
        <v/>
      </c>
      <c r="G38" s="16" t="n"/>
      <c r="H38" s="19" t="n"/>
      <c r="I38" s="19" t="n"/>
      <c r="J38" s="16" t="n"/>
      <c r="K38" s="16" t="n"/>
      <c r="L38" s="20" t="n"/>
      <c r="M38" s="20" t="n"/>
      <c r="N38" s="16" t="n"/>
      <c r="O38" s="16" t="n"/>
      <c r="P38" s="18">
        <f>IF(A38="","",IF(OR(IF(K38&lt;&gt;"",K38,IF(J38&lt;&gt;"",J38,0))&gt;0,AND(L38&lt;&gt;"",L38&lt;&gt;0),N38="Yes",IF(I38&lt;&gt;"",I38,IF(H38&lt;&gt;"",H38,0))&lt;0),"Owner",IF(OR(IF(I38&lt;&gt;"",I38,IF(H38&lt;&gt;"",H38,0))&gt;$D$8,V38-IF(AND(S38="Signed",Q38="Owner's rep"),N(I38),0)+IF(I38&lt;&gt;"",I38,IF(H38&lt;&gt;"",H38,0))&gt;$D$9),"Owner","Owner's rep")))</f>
        <v/>
      </c>
      <c r="Q38" s="16" t="n"/>
      <c r="R38" s="17" t="n"/>
      <c r="S38" s="16" t="n"/>
      <c r="T38" s="21">
        <f>IF(A38="","",SUMIF($S$13:S38,"Signed",$I$13:I38))</f>
        <v/>
      </c>
      <c r="U38" s="18">
        <f>IF(A38="","",SUMIF($S$13:S38,"Signed",$K$13:K38))</f>
        <v/>
      </c>
      <c r="V38" s="21">
        <f>IF(A38="","",SUMIFS($I$13:I38,$S$13:S38,"Signed",$Q$13:Q38,"Owner's rep"))</f>
        <v/>
      </c>
      <c r="W38" s="18">
        <f>IF(A38="","",IF(AND(Q38="Owner's rep",P38="Owner"),"CHECK: above rep's limits",IF(AND(OR(S38="Signed",S38="Disputed (proceeding)"),Q38=""),"CHECK: approver missing",IF(AND(S38="Signed",I38=""),"CHECK: agreed price missing",IF(AND(S38="Signed",K38=""),"CHECK: days not stated","OK")))))</f>
        <v/>
      </c>
      <c r="X38" s="18">
        <f>IF(OR(A38="",B38=""),"",IF(OR(S38="Signed",S38="Rejected",S38="Withdrawn",S38="Deferred"),IF(R38&lt;&gt;"",R38-B38,""),$D$5-B38))</f>
        <v/>
      </c>
      <c r="Y38" s="16" t="n"/>
    </row>
    <row r="39" ht="22" customHeight="1">
      <c r="A39" s="16" t="n"/>
      <c r="B39" s="17" t="n"/>
      <c r="C39" s="16" t="n"/>
      <c r="D39" s="16" t="n"/>
      <c r="E39" s="16" t="n"/>
      <c r="F39" s="18">
        <f>IF(OR(B39="",$D$6=""),"",IF(B39&gt;$D$6,"After freeze","Before freeze"))</f>
        <v/>
      </c>
      <c r="G39" s="16" t="n"/>
      <c r="H39" s="19" t="n"/>
      <c r="I39" s="19" t="n"/>
      <c r="J39" s="16" t="n"/>
      <c r="K39" s="16" t="n"/>
      <c r="L39" s="20" t="n"/>
      <c r="M39" s="20" t="n"/>
      <c r="N39" s="16" t="n"/>
      <c r="O39" s="16" t="n"/>
      <c r="P39" s="18">
        <f>IF(A39="","",IF(OR(IF(K39&lt;&gt;"",K39,IF(J39&lt;&gt;"",J39,0))&gt;0,AND(L39&lt;&gt;"",L39&lt;&gt;0),N39="Yes",IF(I39&lt;&gt;"",I39,IF(H39&lt;&gt;"",H39,0))&lt;0),"Owner",IF(OR(IF(I39&lt;&gt;"",I39,IF(H39&lt;&gt;"",H39,0))&gt;$D$8,V39-IF(AND(S39="Signed",Q39="Owner's rep"),N(I39),0)+IF(I39&lt;&gt;"",I39,IF(H39&lt;&gt;"",H39,0))&gt;$D$9),"Owner","Owner's rep")))</f>
        <v/>
      </c>
      <c r="Q39" s="16" t="n"/>
      <c r="R39" s="17" t="n"/>
      <c r="S39" s="16" t="n"/>
      <c r="T39" s="21">
        <f>IF(A39="","",SUMIF($S$13:S39,"Signed",$I$13:I39))</f>
        <v/>
      </c>
      <c r="U39" s="18">
        <f>IF(A39="","",SUMIF($S$13:S39,"Signed",$K$13:K39))</f>
        <v/>
      </c>
      <c r="V39" s="21">
        <f>IF(A39="","",SUMIFS($I$13:I39,$S$13:S39,"Signed",$Q$13:Q39,"Owner's rep"))</f>
        <v/>
      </c>
      <c r="W39" s="18">
        <f>IF(A39="","",IF(AND(Q39="Owner's rep",P39="Owner"),"CHECK: above rep's limits",IF(AND(OR(S39="Signed",S39="Disputed (proceeding)"),Q39=""),"CHECK: approver missing",IF(AND(S39="Signed",I39=""),"CHECK: agreed price missing",IF(AND(S39="Signed",K39=""),"CHECK: days not stated","OK")))))</f>
        <v/>
      </c>
      <c r="X39" s="18">
        <f>IF(OR(A39="",B39=""),"",IF(OR(S39="Signed",S39="Rejected",S39="Withdrawn",S39="Deferred"),IF(R39&lt;&gt;"",R39-B39,""),$D$5-B39))</f>
        <v/>
      </c>
      <c r="Y39" s="16" t="n"/>
    </row>
    <row r="40" ht="22" customHeight="1">
      <c r="A40" s="16" t="n"/>
      <c r="B40" s="17" t="n"/>
      <c r="C40" s="16" t="n"/>
      <c r="D40" s="16" t="n"/>
      <c r="E40" s="16" t="n"/>
      <c r="F40" s="18">
        <f>IF(OR(B40="",$D$6=""),"",IF(B40&gt;$D$6,"After freeze","Before freeze"))</f>
        <v/>
      </c>
      <c r="G40" s="16" t="n"/>
      <c r="H40" s="19" t="n"/>
      <c r="I40" s="19" t="n"/>
      <c r="J40" s="16" t="n"/>
      <c r="K40" s="16" t="n"/>
      <c r="L40" s="20" t="n"/>
      <c r="M40" s="20" t="n"/>
      <c r="N40" s="16" t="n"/>
      <c r="O40" s="16" t="n"/>
      <c r="P40" s="18">
        <f>IF(A40="","",IF(OR(IF(K40&lt;&gt;"",K40,IF(J40&lt;&gt;"",J40,0))&gt;0,AND(L40&lt;&gt;"",L40&lt;&gt;0),N40="Yes",IF(I40&lt;&gt;"",I40,IF(H40&lt;&gt;"",H40,0))&lt;0),"Owner",IF(OR(IF(I40&lt;&gt;"",I40,IF(H40&lt;&gt;"",H40,0))&gt;$D$8,V40-IF(AND(S40="Signed",Q40="Owner's rep"),N(I40),0)+IF(I40&lt;&gt;"",I40,IF(H40&lt;&gt;"",H40,0))&gt;$D$9),"Owner","Owner's rep")))</f>
        <v/>
      </c>
      <c r="Q40" s="16" t="n"/>
      <c r="R40" s="17" t="n"/>
      <c r="S40" s="16" t="n"/>
      <c r="T40" s="21">
        <f>IF(A40="","",SUMIF($S$13:S40,"Signed",$I$13:I40))</f>
        <v/>
      </c>
      <c r="U40" s="18">
        <f>IF(A40="","",SUMIF($S$13:S40,"Signed",$K$13:K40))</f>
        <v/>
      </c>
      <c r="V40" s="21">
        <f>IF(A40="","",SUMIFS($I$13:I40,$S$13:S40,"Signed",$Q$13:Q40,"Owner's rep"))</f>
        <v/>
      </c>
      <c r="W40" s="18">
        <f>IF(A40="","",IF(AND(Q40="Owner's rep",P40="Owner"),"CHECK: above rep's limits",IF(AND(OR(S40="Signed",S40="Disputed (proceeding)"),Q40=""),"CHECK: approver missing",IF(AND(S40="Signed",I40=""),"CHECK: agreed price missing",IF(AND(S40="Signed",K40=""),"CHECK: days not stated","OK")))))</f>
        <v/>
      </c>
      <c r="X40" s="18">
        <f>IF(OR(A40="",B40=""),"",IF(OR(S40="Signed",S40="Rejected",S40="Withdrawn",S40="Deferred"),IF(R40&lt;&gt;"",R40-B40,""),$D$5-B40))</f>
        <v/>
      </c>
      <c r="Y40" s="16" t="n"/>
    </row>
    <row r="41" ht="22" customHeight="1">
      <c r="A41" s="16" t="n"/>
      <c r="B41" s="17" t="n"/>
      <c r="C41" s="16" t="n"/>
      <c r="D41" s="16" t="n"/>
      <c r="E41" s="16" t="n"/>
      <c r="F41" s="18">
        <f>IF(OR(B41="",$D$6=""),"",IF(B41&gt;$D$6,"After freeze","Before freeze"))</f>
        <v/>
      </c>
      <c r="G41" s="16" t="n"/>
      <c r="H41" s="19" t="n"/>
      <c r="I41" s="19" t="n"/>
      <c r="J41" s="16" t="n"/>
      <c r="K41" s="16" t="n"/>
      <c r="L41" s="20" t="n"/>
      <c r="M41" s="20" t="n"/>
      <c r="N41" s="16" t="n"/>
      <c r="O41" s="16" t="n"/>
      <c r="P41" s="18">
        <f>IF(A41="","",IF(OR(IF(K41&lt;&gt;"",K41,IF(J41&lt;&gt;"",J41,0))&gt;0,AND(L41&lt;&gt;"",L41&lt;&gt;0),N41="Yes",IF(I41&lt;&gt;"",I41,IF(H41&lt;&gt;"",H41,0))&lt;0),"Owner",IF(OR(IF(I41&lt;&gt;"",I41,IF(H41&lt;&gt;"",H41,0))&gt;$D$8,V41-IF(AND(S41="Signed",Q41="Owner's rep"),N(I41),0)+IF(I41&lt;&gt;"",I41,IF(H41&lt;&gt;"",H41,0))&gt;$D$9),"Owner","Owner's rep")))</f>
        <v/>
      </c>
      <c r="Q41" s="16" t="n"/>
      <c r="R41" s="17" t="n"/>
      <c r="S41" s="16" t="n"/>
      <c r="T41" s="21">
        <f>IF(A41="","",SUMIF($S$13:S41,"Signed",$I$13:I41))</f>
        <v/>
      </c>
      <c r="U41" s="18">
        <f>IF(A41="","",SUMIF($S$13:S41,"Signed",$K$13:K41))</f>
        <v/>
      </c>
      <c r="V41" s="21">
        <f>IF(A41="","",SUMIFS($I$13:I41,$S$13:S41,"Signed",$Q$13:Q41,"Owner's rep"))</f>
        <v/>
      </c>
      <c r="W41" s="18">
        <f>IF(A41="","",IF(AND(Q41="Owner's rep",P41="Owner"),"CHECK: above rep's limits",IF(AND(OR(S41="Signed",S41="Disputed (proceeding)"),Q41=""),"CHECK: approver missing",IF(AND(S41="Signed",I41=""),"CHECK: agreed price missing",IF(AND(S41="Signed",K41=""),"CHECK: days not stated","OK")))))</f>
        <v/>
      </c>
      <c r="X41" s="18">
        <f>IF(OR(A41="",B41=""),"",IF(OR(S41="Signed",S41="Rejected",S41="Withdrawn",S41="Deferred"),IF(R41&lt;&gt;"",R41-B41,""),$D$5-B41))</f>
        <v/>
      </c>
      <c r="Y41" s="16" t="n"/>
    </row>
    <row r="42" ht="22" customHeight="1">
      <c r="A42" s="16" t="n"/>
      <c r="B42" s="17" t="n"/>
      <c r="C42" s="16" t="n"/>
      <c r="D42" s="16" t="n"/>
      <c r="E42" s="16" t="n"/>
      <c r="F42" s="18">
        <f>IF(OR(B42="",$D$6=""),"",IF(B42&gt;$D$6,"After freeze","Before freeze"))</f>
        <v/>
      </c>
      <c r="G42" s="16" t="n"/>
      <c r="H42" s="19" t="n"/>
      <c r="I42" s="19" t="n"/>
      <c r="J42" s="16" t="n"/>
      <c r="K42" s="16" t="n"/>
      <c r="L42" s="20" t="n"/>
      <c r="M42" s="20" t="n"/>
      <c r="N42" s="16" t="n"/>
      <c r="O42" s="16" t="n"/>
      <c r="P42" s="18">
        <f>IF(A42="","",IF(OR(IF(K42&lt;&gt;"",K42,IF(J42&lt;&gt;"",J42,0))&gt;0,AND(L42&lt;&gt;"",L42&lt;&gt;0),N42="Yes",IF(I42&lt;&gt;"",I42,IF(H42&lt;&gt;"",H42,0))&lt;0),"Owner",IF(OR(IF(I42&lt;&gt;"",I42,IF(H42&lt;&gt;"",H42,0))&gt;$D$8,V42-IF(AND(S42="Signed",Q42="Owner's rep"),N(I42),0)+IF(I42&lt;&gt;"",I42,IF(H42&lt;&gt;"",H42,0))&gt;$D$9),"Owner","Owner's rep")))</f>
        <v/>
      </c>
      <c r="Q42" s="16" t="n"/>
      <c r="R42" s="17" t="n"/>
      <c r="S42" s="16" t="n"/>
      <c r="T42" s="21">
        <f>IF(A42="","",SUMIF($S$13:S42,"Signed",$I$13:I42))</f>
        <v/>
      </c>
      <c r="U42" s="18">
        <f>IF(A42="","",SUMIF($S$13:S42,"Signed",$K$13:K42))</f>
        <v/>
      </c>
      <c r="V42" s="21">
        <f>IF(A42="","",SUMIFS($I$13:I42,$S$13:S42,"Signed",$Q$13:Q42,"Owner's rep"))</f>
        <v/>
      </c>
      <c r="W42" s="18">
        <f>IF(A42="","",IF(AND(Q42="Owner's rep",P42="Owner"),"CHECK: above rep's limits",IF(AND(OR(S42="Signed",S42="Disputed (proceeding)"),Q42=""),"CHECK: approver missing",IF(AND(S42="Signed",I42=""),"CHECK: agreed price missing",IF(AND(S42="Signed",K42=""),"CHECK: days not stated","OK")))))</f>
        <v/>
      </c>
      <c r="X42" s="18">
        <f>IF(OR(A42="",B42=""),"",IF(OR(S42="Signed",S42="Rejected",S42="Withdrawn",S42="Deferred"),IF(R42&lt;&gt;"",R42-B42,""),$D$5-B42))</f>
        <v/>
      </c>
      <c r="Y42" s="16" t="n"/>
    </row>
    <row r="43" ht="22" customHeight="1">
      <c r="A43" s="16" t="n"/>
      <c r="B43" s="17" t="n"/>
      <c r="C43" s="16" t="n"/>
      <c r="D43" s="16" t="n"/>
      <c r="E43" s="16" t="n"/>
      <c r="F43" s="18">
        <f>IF(OR(B43="",$D$6=""),"",IF(B43&gt;$D$6,"After freeze","Before freeze"))</f>
        <v/>
      </c>
      <c r="G43" s="16" t="n"/>
      <c r="H43" s="19" t="n"/>
      <c r="I43" s="19" t="n"/>
      <c r="J43" s="16" t="n"/>
      <c r="K43" s="16" t="n"/>
      <c r="L43" s="20" t="n"/>
      <c r="M43" s="20" t="n"/>
      <c r="N43" s="16" t="n"/>
      <c r="O43" s="16" t="n"/>
      <c r="P43" s="18">
        <f>IF(A43="","",IF(OR(IF(K43&lt;&gt;"",K43,IF(J43&lt;&gt;"",J43,0))&gt;0,AND(L43&lt;&gt;"",L43&lt;&gt;0),N43="Yes",IF(I43&lt;&gt;"",I43,IF(H43&lt;&gt;"",H43,0))&lt;0),"Owner",IF(OR(IF(I43&lt;&gt;"",I43,IF(H43&lt;&gt;"",H43,0))&gt;$D$8,V43-IF(AND(S43="Signed",Q43="Owner's rep"),N(I43),0)+IF(I43&lt;&gt;"",I43,IF(H43&lt;&gt;"",H43,0))&gt;$D$9),"Owner","Owner's rep")))</f>
        <v/>
      </c>
      <c r="Q43" s="16" t="n"/>
      <c r="R43" s="17" t="n"/>
      <c r="S43" s="16" t="n"/>
      <c r="T43" s="21">
        <f>IF(A43="","",SUMIF($S$13:S43,"Signed",$I$13:I43))</f>
        <v/>
      </c>
      <c r="U43" s="18">
        <f>IF(A43="","",SUMIF($S$13:S43,"Signed",$K$13:K43))</f>
        <v/>
      </c>
      <c r="V43" s="21">
        <f>IF(A43="","",SUMIFS($I$13:I43,$S$13:S43,"Signed",$Q$13:Q43,"Owner's rep"))</f>
        <v/>
      </c>
      <c r="W43" s="18">
        <f>IF(A43="","",IF(AND(Q43="Owner's rep",P43="Owner"),"CHECK: above rep's limits",IF(AND(OR(S43="Signed",S43="Disputed (proceeding)"),Q43=""),"CHECK: approver missing",IF(AND(S43="Signed",I43=""),"CHECK: agreed price missing",IF(AND(S43="Signed",K43=""),"CHECK: days not stated","OK")))))</f>
        <v/>
      </c>
      <c r="X43" s="18">
        <f>IF(OR(A43="",B43=""),"",IF(OR(S43="Signed",S43="Rejected",S43="Withdrawn",S43="Deferred"),IF(R43&lt;&gt;"",R43-B43,""),$D$5-B43))</f>
        <v/>
      </c>
      <c r="Y43" s="16" t="n"/>
    </row>
    <row r="44" ht="22" customHeight="1">
      <c r="A44" s="16" t="n"/>
      <c r="B44" s="17" t="n"/>
      <c r="C44" s="16" t="n"/>
      <c r="D44" s="16" t="n"/>
      <c r="E44" s="16" t="n"/>
      <c r="F44" s="18">
        <f>IF(OR(B44="",$D$6=""),"",IF(B44&gt;$D$6,"After freeze","Before freeze"))</f>
        <v/>
      </c>
      <c r="G44" s="16" t="n"/>
      <c r="H44" s="19" t="n"/>
      <c r="I44" s="19" t="n"/>
      <c r="J44" s="16" t="n"/>
      <c r="K44" s="16" t="n"/>
      <c r="L44" s="20" t="n"/>
      <c r="M44" s="20" t="n"/>
      <c r="N44" s="16" t="n"/>
      <c r="O44" s="16" t="n"/>
      <c r="P44" s="18">
        <f>IF(A44="","",IF(OR(IF(K44&lt;&gt;"",K44,IF(J44&lt;&gt;"",J44,0))&gt;0,AND(L44&lt;&gt;"",L44&lt;&gt;0),N44="Yes",IF(I44&lt;&gt;"",I44,IF(H44&lt;&gt;"",H44,0))&lt;0),"Owner",IF(OR(IF(I44&lt;&gt;"",I44,IF(H44&lt;&gt;"",H44,0))&gt;$D$8,V44-IF(AND(S44="Signed",Q44="Owner's rep"),N(I44),0)+IF(I44&lt;&gt;"",I44,IF(H44&lt;&gt;"",H44,0))&gt;$D$9),"Owner","Owner's rep")))</f>
        <v/>
      </c>
      <c r="Q44" s="16" t="n"/>
      <c r="R44" s="17" t="n"/>
      <c r="S44" s="16" t="n"/>
      <c r="T44" s="21">
        <f>IF(A44="","",SUMIF($S$13:S44,"Signed",$I$13:I44))</f>
        <v/>
      </c>
      <c r="U44" s="18">
        <f>IF(A44="","",SUMIF($S$13:S44,"Signed",$K$13:K44))</f>
        <v/>
      </c>
      <c r="V44" s="21">
        <f>IF(A44="","",SUMIFS($I$13:I44,$S$13:S44,"Signed",$Q$13:Q44,"Owner's rep"))</f>
        <v/>
      </c>
      <c r="W44" s="18">
        <f>IF(A44="","",IF(AND(Q44="Owner's rep",P44="Owner"),"CHECK: above rep's limits",IF(AND(OR(S44="Signed",S44="Disputed (proceeding)"),Q44=""),"CHECK: approver missing",IF(AND(S44="Signed",I44=""),"CHECK: agreed price missing",IF(AND(S44="Signed",K44=""),"CHECK: days not stated","OK")))))</f>
        <v/>
      </c>
      <c r="X44" s="18">
        <f>IF(OR(A44="",B44=""),"",IF(OR(S44="Signed",S44="Rejected",S44="Withdrawn",S44="Deferred"),IF(R44&lt;&gt;"",R44-B44,""),$D$5-B44))</f>
        <v/>
      </c>
      <c r="Y44" s="16" t="n"/>
    </row>
    <row r="45" ht="22" customHeight="1">
      <c r="A45" s="16" t="n"/>
      <c r="B45" s="17" t="n"/>
      <c r="C45" s="16" t="n"/>
      <c r="D45" s="16" t="n"/>
      <c r="E45" s="16" t="n"/>
      <c r="F45" s="18">
        <f>IF(OR(B45="",$D$6=""),"",IF(B45&gt;$D$6,"After freeze","Before freeze"))</f>
        <v/>
      </c>
      <c r="G45" s="16" t="n"/>
      <c r="H45" s="19" t="n"/>
      <c r="I45" s="19" t="n"/>
      <c r="J45" s="16" t="n"/>
      <c r="K45" s="16" t="n"/>
      <c r="L45" s="20" t="n"/>
      <c r="M45" s="20" t="n"/>
      <c r="N45" s="16" t="n"/>
      <c r="O45" s="16" t="n"/>
      <c r="P45" s="18">
        <f>IF(A45="","",IF(OR(IF(K45&lt;&gt;"",K45,IF(J45&lt;&gt;"",J45,0))&gt;0,AND(L45&lt;&gt;"",L45&lt;&gt;0),N45="Yes",IF(I45&lt;&gt;"",I45,IF(H45&lt;&gt;"",H45,0))&lt;0),"Owner",IF(OR(IF(I45&lt;&gt;"",I45,IF(H45&lt;&gt;"",H45,0))&gt;$D$8,V45-IF(AND(S45="Signed",Q45="Owner's rep"),N(I45),0)+IF(I45&lt;&gt;"",I45,IF(H45&lt;&gt;"",H45,0))&gt;$D$9),"Owner","Owner's rep")))</f>
        <v/>
      </c>
      <c r="Q45" s="16" t="n"/>
      <c r="R45" s="17" t="n"/>
      <c r="S45" s="16" t="n"/>
      <c r="T45" s="21">
        <f>IF(A45="","",SUMIF($S$13:S45,"Signed",$I$13:I45))</f>
        <v/>
      </c>
      <c r="U45" s="18">
        <f>IF(A45="","",SUMIF($S$13:S45,"Signed",$K$13:K45))</f>
        <v/>
      </c>
      <c r="V45" s="21">
        <f>IF(A45="","",SUMIFS($I$13:I45,$S$13:S45,"Signed",$Q$13:Q45,"Owner's rep"))</f>
        <v/>
      </c>
      <c r="W45" s="18">
        <f>IF(A45="","",IF(AND(Q45="Owner's rep",P45="Owner"),"CHECK: above rep's limits",IF(AND(OR(S45="Signed",S45="Disputed (proceeding)"),Q45=""),"CHECK: approver missing",IF(AND(S45="Signed",I45=""),"CHECK: agreed price missing",IF(AND(S45="Signed",K45=""),"CHECK: days not stated","OK")))))</f>
        <v/>
      </c>
      <c r="X45" s="18">
        <f>IF(OR(A45="",B45=""),"",IF(OR(S45="Signed",S45="Rejected",S45="Withdrawn",S45="Deferred"),IF(R45&lt;&gt;"",R45-B45,""),$D$5-B45))</f>
        <v/>
      </c>
      <c r="Y45" s="16" t="n"/>
    </row>
    <row r="46" ht="22" customHeight="1">
      <c r="A46" s="16" t="n"/>
      <c r="B46" s="17" t="n"/>
      <c r="C46" s="16" t="n"/>
      <c r="D46" s="16" t="n"/>
      <c r="E46" s="16" t="n"/>
      <c r="F46" s="18">
        <f>IF(OR(B46="",$D$6=""),"",IF(B46&gt;$D$6,"After freeze","Before freeze"))</f>
        <v/>
      </c>
      <c r="G46" s="16" t="n"/>
      <c r="H46" s="19" t="n"/>
      <c r="I46" s="19" t="n"/>
      <c r="J46" s="16" t="n"/>
      <c r="K46" s="16" t="n"/>
      <c r="L46" s="20" t="n"/>
      <c r="M46" s="20" t="n"/>
      <c r="N46" s="16" t="n"/>
      <c r="O46" s="16" t="n"/>
      <c r="P46" s="18">
        <f>IF(A46="","",IF(OR(IF(K46&lt;&gt;"",K46,IF(J46&lt;&gt;"",J46,0))&gt;0,AND(L46&lt;&gt;"",L46&lt;&gt;0),N46="Yes",IF(I46&lt;&gt;"",I46,IF(H46&lt;&gt;"",H46,0))&lt;0),"Owner",IF(OR(IF(I46&lt;&gt;"",I46,IF(H46&lt;&gt;"",H46,0))&gt;$D$8,V46-IF(AND(S46="Signed",Q46="Owner's rep"),N(I46),0)+IF(I46&lt;&gt;"",I46,IF(H46&lt;&gt;"",H46,0))&gt;$D$9),"Owner","Owner's rep")))</f>
        <v/>
      </c>
      <c r="Q46" s="16" t="n"/>
      <c r="R46" s="17" t="n"/>
      <c r="S46" s="16" t="n"/>
      <c r="T46" s="21">
        <f>IF(A46="","",SUMIF($S$13:S46,"Signed",$I$13:I46))</f>
        <v/>
      </c>
      <c r="U46" s="18">
        <f>IF(A46="","",SUMIF($S$13:S46,"Signed",$K$13:K46))</f>
        <v/>
      </c>
      <c r="V46" s="21">
        <f>IF(A46="","",SUMIFS($I$13:I46,$S$13:S46,"Signed",$Q$13:Q46,"Owner's rep"))</f>
        <v/>
      </c>
      <c r="W46" s="18">
        <f>IF(A46="","",IF(AND(Q46="Owner's rep",P46="Owner"),"CHECK: above rep's limits",IF(AND(OR(S46="Signed",S46="Disputed (proceeding)"),Q46=""),"CHECK: approver missing",IF(AND(S46="Signed",I46=""),"CHECK: agreed price missing",IF(AND(S46="Signed",K46=""),"CHECK: days not stated","OK")))))</f>
        <v/>
      </c>
      <c r="X46" s="18">
        <f>IF(OR(A46="",B46=""),"",IF(OR(S46="Signed",S46="Rejected",S46="Withdrawn",S46="Deferred"),IF(R46&lt;&gt;"",R46-B46,""),$D$5-B46))</f>
        <v/>
      </c>
      <c r="Y46" s="16" t="n"/>
    </row>
    <row r="47" ht="22" customHeight="1">
      <c r="A47" s="16" t="n"/>
      <c r="B47" s="17" t="n"/>
      <c r="C47" s="16" t="n"/>
      <c r="D47" s="16" t="n"/>
      <c r="E47" s="16" t="n"/>
      <c r="F47" s="18">
        <f>IF(OR(B47="",$D$6=""),"",IF(B47&gt;$D$6,"After freeze","Before freeze"))</f>
        <v/>
      </c>
      <c r="G47" s="16" t="n"/>
      <c r="H47" s="19" t="n"/>
      <c r="I47" s="19" t="n"/>
      <c r="J47" s="16" t="n"/>
      <c r="K47" s="16" t="n"/>
      <c r="L47" s="20" t="n"/>
      <c r="M47" s="20" t="n"/>
      <c r="N47" s="16" t="n"/>
      <c r="O47" s="16" t="n"/>
      <c r="P47" s="18">
        <f>IF(A47="","",IF(OR(IF(K47&lt;&gt;"",K47,IF(J47&lt;&gt;"",J47,0))&gt;0,AND(L47&lt;&gt;"",L47&lt;&gt;0),N47="Yes",IF(I47&lt;&gt;"",I47,IF(H47&lt;&gt;"",H47,0))&lt;0),"Owner",IF(OR(IF(I47&lt;&gt;"",I47,IF(H47&lt;&gt;"",H47,0))&gt;$D$8,V47-IF(AND(S47="Signed",Q47="Owner's rep"),N(I47),0)+IF(I47&lt;&gt;"",I47,IF(H47&lt;&gt;"",H47,0))&gt;$D$9),"Owner","Owner's rep")))</f>
        <v/>
      </c>
      <c r="Q47" s="16" t="n"/>
      <c r="R47" s="17" t="n"/>
      <c r="S47" s="16" t="n"/>
      <c r="T47" s="21">
        <f>IF(A47="","",SUMIF($S$13:S47,"Signed",$I$13:I47))</f>
        <v/>
      </c>
      <c r="U47" s="18">
        <f>IF(A47="","",SUMIF($S$13:S47,"Signed",$K$13:K47))</f>
        <v/>
      </c>
      <c r="V47" s="21">
        <f>IF(A47="","",SUMIFS($I$13:I47,$S$13:S47,"Signed",$Q$13:Q47,"Owner's rep"))</f>
        <v/>
      </c>
      <c r="W47" s="18">
        <f>IF(A47="","",IF(AND(Q47="Owner's rep",P47="Owner"),"CHECK: above rep's limits",IF(AND(OR(S47="Signed",S47="Disputed (proceeding)"),Q47=""),"CHECK: approver missing",IF(AND(S47="Signed",I47=""),"CHECK: agreed price missing",IF(AND(S47="Signed",K47=""),"CHECK: days not stated","OK")))))</f>
        <v/>
      </c>
      <c r="X47" s="18">
        <f>IF(OR(A47="",B47=""),"",IF(OR(S47="Signed",S47="Rejected",S47="Withdrawn",S47="Deferred"),IF(R47&lt;&gt;"",R47-B47,""),$D$5-B47))</f>
        <v/>
      </c>
      <c r="Y47" s="16" t="n"/>
    </row>
    <row r="48" ht="22" customHeight="1">
      <c r="A48" s="16" t="n"/>
      <c r="B48" s="17" t="n"/>
      <c r="C48" s="16" t="n"/>
      <c r="D48" s="16" t="n"/>
      <c r="E48" s="16" t="n"/>
      <c r="F48" s="18">
        <f>IF(OR(B48="",$D$6=""),"",IF(B48&gt;$D$6,"After freeze","Before freeze"))</f>
        <v/>
      </c>
      <c r="G48" s="16" t="n"/>
      <c r="H48" s="19" t="n"/>
      <c r="I48" s="19" t="n"/>
      <c r="J48" s="16" t="n"/>
      <c r="K48" s="16" t="n"/>
      <c r="L48" s="20" t="n"/>
      <c r="M48" s="20" t="n"/>
      <c r="N48" s="16" t="n"/>
      <c r="O48" s="16" t="n"/>
      <c r="P48" s="18">
        <f>IF(A48="","",IF(OR(IF(K48&lt;&gt;"",K48,IF(J48&lt;&gt;"",J48,0))&gt;0,AND(L48&lt;&gt;"",L48&lt;&gt;0),N48="Yes",IF(I48&lt;&gt;"",I48,IF(H48&lt;&gt;"",H48,0))&lt;0),"Owner",IF(OR(IF(I48&lt;&gt;"",I48,IF(H48&lt;&gt;"",H48,0))&gt;$D$8,V48-IF(AND(S48="Signed",Q48="Owner's rep"),N(I48),0)+IF(I48&lt;&gt;"",I48,IF(H48&lt;&gt;"",H48,0))&gt;$D$9),"Owner","Owner's rep")))</f>
        <v/>
      </c>
      <c r="Q48" s="16" t="n"/>
      <c r="R48" s="17" t="n"/>
      <c r="S48" s="16" t="n"/>
      <c r="T48" s="21">
        <f>IF(A48="","",SUMIF($S$13:S48,"Signed",$I$13:I48))</f>
        <v/>
      </c>
      <c r="U48" s="18">
        <f>IF(A48="","",SUMIF($S$13:S48,"Signed",$K$13:K48))</f>
        <v/>
      </c>
      <c r="V48" s="21">
        <f>IF(A48="","",SUMIFS($I$13:I48,$S$13:S48,"Signed",$Q$13:Q48,"Owner's rep"))</f>
        <v/>
      </c>
      <c r="W48" s="18">
        <f>IF(A48="","",IF(AND(Q48="Owner's rep",P48="Owner"),"CHECK: above rep's limits",IF(AND(OR(S48="Signed",S48="Disputed (proceeding)"),Q48=""),"CHECK: approver missing",IF(AND(S48="Signed",I48=""),"CHECK: agreed price missing",IF(AND(S48="Signed",K48=""),"CHECK: days not stated","OK")))))</f>
        <v/>
      </c>
      <c r="X48" s="18">
        <f>IF(OR(A48="",B48=""),"",IF(OR(S48="Signed",S48="Rejected",S48="Withdrawn",S48="Deferred"),IF(R48&lt;&gt;"",R48-B48,""),$D$5-B48))</f>
        <v/>
      </c>
      <c r="Y48" s="16" t="n"/>
    </row>
    <row r="49" ht="22" customHeight="1">
      <c r="A49" s="16" t="n"/>
      <c r="B49" s="17" t="n"/>
      <c r="C49" s="16" t="n"/>
      <c r="D49" s="16" t="n"/>
      <c r="E49" s="16" t="n"/>
      <c r="F49" s="18">
        <f>IF(OR(B49="",$D$6=""),"",IF(B49&gt;$D$6,"After freeze","Before freeze"))</f>
        <v/>
      </c>
      <c r="G49" s="16" t="n"/>
      <c r="H49" s="19" t="n"/>
      <c r="I49" s="19" t="n"/>
      <c r="J49" s="16" t="n"/>
      <c r="K49" s="16" t="n"/>
      <c r="L49" s="20" t="n"/>
      <c r="M49" s="20" t="n"/>
      <c r="N49" s="16" t="n"/>
      <c r="O49" s="16" t="n"/>
      <c r="P49" s="18">
        <f>IF(A49="","",IF(OR(IF(K49&lt;&gt;"",K49,IF(J49&lt;&gt;"",J49,0))&gt;0,AND(L49&lt;&gt;"",L49&lt;&gt;0),N49="Yes",IF(I49&lt;&gt;"",I49,IF(H49&lt;&gt;"",H49,0))&lt;0),"Owner",IF(OR(IF(I49&lt;&gt;"",I49,IF(H49&lt;&gt;"",H49,0))&gt;$D$8,V49-IF(AND(S49="Signed",Q49="Owner's rep"),N(I49),0)+IF(I49&lt;&gt;"",I49,IF(H49&lt;&gt;"",H49,0))&gt;$D$9),"Owner","Owner's rep")))</f>
        <v/>
      </c>
      <c r="Q49" s="16" t="n"/>
      <c r="R49" s="17" t="n"/>
      <c r="S49" s="16" t="n"/>
      <c r="T49" s="21">
        <f>IF(A49="","",SUMIF($S$13:S49,"Signed",$I$13:I49))</f>
        <v/>
      </c>
      <c r="U49" s="18">
        <f>IF(A49="","",SUMIF($S$13:S49,"Signed",$K$13:K49))</f>
        <v/>
      </c>
      <c r="V49" s="21">
        <f>IF(A49="","",SUMIFS($I$13:I49,$S$13:S49,"Signed",$Q$13:Q49,"Owner's rep"))</f>
        <v/>
      </c>
      <c r="W49" s="18">
        <f>IF(A49="","",IF(AND(Q49="Owner's rep",P49="Owner"),"CHECK: above rep's limits",IF(AND(OR(S49="Signed",S49="Disputed (proceeding)"),Q49=""),"CHECK: approver missing",IF(AND(S49="Signed",I49=""),"CHECK: agreed price missing",IF(AND(S49="Signed",K49=""),"CHECK: days not stated","OK")))))</f>
        <v/>
      </c>
      <c r="X49" s="18">
        <f>IF(OR(A49="",B49=""),"",IF(OR(S49="Signed",S49="Rejected",S49="Withdrawn",S49="Deferred"),IF(R49&lt;&gt;"",R49-B49,""),$D$5-B49))</f>
        <v/>
      </c>
      <c r="Y49" s="16" t="n"/>
    </row>
    <row r="50" ht="22" customHeight="1">
      <c r="A50" s="16" t="n"/>
      <c r="B50" s="17" t="n"/>
      <c r="C50" s="16" t="n"/>
      <c r="D50" s="16" t="n"/>
      <c r="E50" s="16" t="n"/>
      <c r="F50" s="18">
        <f>IF(OR(B50="",$D$6=""),"",IF(B50&gt;$D$6,"After freeze","Before freeze"))</f>
        <v/>
      </c>
      <c r="G50" s="16" t="n"/>
      <c r="H50" s="19" t="n"/>
      <c r="I50" s="19" t="n"/>
      <c r="J50" s="16" t="n"/>
      <c r="K50" s="16" t="n"/>
      <c r="L50" s="20" t="n"/>
      <c r="M50" s="20" t="n"/>
      <c r="N50" s="16" t="n"/>
      <c r="O50" s="16" t="n"/>
      <c r="P50" s="18">
        <f>IF(A50="","",IF(OR(IF(K50&lt;&gt;"",K50,IF(J50&lt;&gt;"",J50,0))&gt;0,AND(L50&lt;&gt;"",L50&lt;&gt;0),N50="Yes",IF(I50&lt;&gt;"",I50,IF(H50&lt;&gt;"",H50,0))&lt;0),"Owner",IF(OR(IF(I50&lt;&gt;"",I50,IF(H50&lt;&gt;"",H50,0))&gt;$D$8,V50-IF(AND(S50="Signed",Q50="Owner's rep"),N(I50),0)+IF(I50&lt;&gt;"",I50,IF(H50&lt;&gt;"",H50,0))&gt;$D$9),"Owner","Owner's rep")))</f>
        <v/>
      </c>
      <c r="Q50" s="16" t="n"/>
      <c r="R50" s="17" t="n"/>
      <c r="S50" s="16" t="n"/>
      <c r="T50" s="21">
        <f>IF(A50="","",SUMIF($S$13:S50,"Signed",$I$13:I50))</f>
        <v/>
      </c>
      <c r="U50" s="18">
        <f>IF(A50="","",SUMIF($S$13:S50,"Signed",$K$13:K50))</f>
        <v/>
      </c>
      <c r="V50" s="21">
        <f>IF(A50="","",SUMIFS($I$13:I50,$S$13:S50,"Signed",$Q$13:Q50,"Owner's rep"))</f>
        <v/>
      </c>
      <c r="W50" s="18">
        <f>IF(A50="","",IF(AND(Q50="Owner's rep",P50="Owner"),"CHECK: above rep's limits",IF(AND(OR(S50="Signed",S50="Disputed (proceeding)"),Q50=""),"CHECK: approver missing",IF(AND(S50="Signed",I50=""),"CHECK: agreed price missing",IF(AND(S50="Signed",K50=""),"CHECK: days not stated","OK")))))</f>
        <v/>
      </c>
      <c r="X50" s="18">
        <f>IF(OR(A50="",B50=""),"",IF(OR(S50="Signed",S50="Rejected",S50="Withdrawn",S50="Deferred"),IF(R50&lt;&gt;"",R50-B50,""),$D$5-B50))</f>
        <v/>
      </c>
      <c r="Y50" s="16" t="n"/>
    </row>
    <row r="51" ht="22" customHeight="1">
      <c r="A51" s="16" t="n"/>
      <c r="B51" s="17" t="n"/>
      <c r="C51" s="16" t="n"/>
      <c r="D51" s="16" t="n"/>
      <c r="E51" s="16" t="n"/>
      <c r="F51" s="18">
        <f>IF(OR(B51="",$D$6=""),"",IF(B51&gt;$D$6,"After freeze","Before freeze"))</f>
        <v/>
      </c>
      <c r="G51" s="16" t="n"/>
      <c r="H51" s="19" t="n"/>
      <c r="I51" s="19" t="n"/>
      <c r="J51" s="16" t="n"/>
      <c r="K51" s="16" t="n"/>
      <c r="L51" s="20" t="n"/>
      <c r="M51" s="20" t="n"/>
      <c r="N51" s="16" t="n"/>
      <c r="O51" s="16" t="n"/>
      <c r="P51" s="18">
        <f>IF(A51="","",IF(OR(IF(K51&lt;&gt;"",K51,IF(J51&lt;&gt;"",J51,0))&gt;0,AND(L51&lt;&gt;"",L51&lt;&gt;0),N51="Yes",IF(I51&lt;&gt;"",I51,IF(H51&lt;&gt;"",H51,0))&lt;0),"Owner",IF(OR(IF(I51&lt;&gt;"",I51,IF(H51&lt;&gt;"",H51,0))&gt;$D$8,V51-IF(AND(S51="Signed",Q51="Owner's rep"),N(I51),0)+IF(I51&lt;&gt;"",I51,IF(H51&lt;&gt;"",H51,0))&gt;$D$9),"Owner","Owner's rep")))</f>
        <v/>
      </c>
      <c r="Q51" s="16" t="n"/>
      <c r="R51" s="17" t="n"/>
      <c r="S51" s="16" t="n"/>
      <c r="T51" s="21">
        <f>IF(A51="","",SUMIF($S$13:S51,"Signed",$I$13:I51))</f>
        <v/>
      </c>
      <c r="U51" s="18">
        <f>IF(A51="","",SUMIF($S$13:S51,"Signed",$K$13:K51))</f>
        <v/>
      </c>
      <c r="V51" s="21">
        <f>IF(A51="","",SUMIFS($I$13:I51,$S$13:S51,"Signed",$Q$13:Q51,"Owner's rep"))</f>
        <v/>
      </c>
      <c r="W51" s="18">
        <f>IF(A51="","",IF(AND(Q51="Owner's rep",P51="Owner"),"CHECK: above rep's limits",IF(AND(OR(S51="Signed",S51="Disputed (proceeding)"),Q51=""),"CHECK: approver missing",IF(AND(S51="Signed",I51=""),"CHECK: agreed price missing",IF(AND(S51="Signed",K51=""),"CHECK: days not stated","OK")))))</f>
        <v/>
      </c>
      <c r="X51" s="18">
        <f>IF(OR(A51="",B51=""),"",IF(OR(S51="Signed",S51="Rejected",S51="Withdrawn",S51="Deferred"),IF(R51&lt;&gt;"",R51-B51,""),$D$5-B51))</f>
        <v/>
      </c>
      <c r="Y51" s="16" t="n"/>
    </row>
    <row r="52" ht="22" customHeight="1">
      <c r="A52" s="16" t="n"/>
      <c r="B52" s="17" t="n"/>
      <c r="C52" s="16" t="n"/>
      <c r="D52" s="16" t="n"/>
      <c r="E52" s="16" t="n"/>
      <c r="F52" s="18">
        <f>IF(OR(B52="",$D$6=""),"",IF(B52&gt;$D$6,"After freeze","Before freeze"))</f>
        <v/>
      </c>
      <c r="G52" s="16" t="n"/>
      <c r="H52" s="19" t="n"/>
      <c r="I52" s="19" t="n"/>
      <c r="J52" s="16" t="n"/>
      <c r="K52" s="16" t="n"/>
      <c r="L52" s="20" t="n"/>
      <c r="M52" s="20" t="n"/>
      <c r="N52" s="16" t="n"/>
      <c r="O52" s="16" t="n"/>
      <c r="P52" s="18">
        <f>IF(A52="","",IF(OR(IF(K52&lt;&gt;"",K52,IF(J52&lt;&gt;"",J52,0))&gt;0,AND(L52&lt;&gt;"",L52&lt;&gt;0),N52="Yes",IF(I52&lt;&gt;"",I52,IF(H52&lt;&gt;"",H52,0))&lt;0),"Owner",IF(OR(IF(I52&lt;&gt;"",I52,IF(H52&lt;&gt;"",H52,0))&gt;$D$8,V52-IF(AND(S52="Signed",Q52="Owner's rep"),N(I52),0)+IF(I52&lt;&gt;"",I52,IF(H52&lt;&gt;"",H52,0))&gt;$D$9),"Owner","Owner's rep")))</f>
        <v/>
      </c>
      <c r="Q52" s="16" t="n"/>
      <c r="R52" s="17" t="n"/>
      <c r="S52" s="16" t="n"/>
      <c r="T52" s="21">
        <f>IF(A52="","",SUMIF($S$13:S52,"Signed",$I$13:I52))</f>
        <v/>
      </c>
      <c r="U52" s="18">
        <f>IF(A52="","",SUMIF($S$13:S52,"Signed",$K$13:K52))</f>
        <v/>
      </c>
      <c r="V52" s="21">
        <f>IF(A52="","",SUMIFS($I$13:I52,$S$13:S52,"Signed",$Q$13:Q52,"Owner's rep"))</f>
        <v/>
      </c>
      <c r="W52" s="18">
        <f>IF(A52="","",IF(AND(Q52="Owner's rep",P52="Owner"),"CHECK: above rep's limits",IF(AND(OR(S52="Signed",S52="Disputed (proceeding)"),Q52=""),"CHECK: approver missing",IF(AND(S52="Signed",I52=""),"CHECK: agreed price missing",IF(AND(S52="Signed",K52=""),"CHECK: days not stated","OK")))))</f>
        <v/>
      </c>
      <c r="X52" s="18">
        <f>IF(OR(A52="",B52=""),"",IF(OR(S52="Signed",S52="Rejected",S52="Withdrawn",S52="Deferred"),IF(R52&lt;&gt;"",R52-B52,""),$D$5-B52))</f>
        <v/>
      </c>
      <c r="Y52" s="16" t="n"/>
    </row>
    <row r="53" ht="22" customHeight="1">
      <c r="A53" s="16" t="n"/>
      <c r="B53" s="17" t="n"/>
      <c r="C53" s="16" t="n"/>
      <c r="D53" s="16" t="n"/>
      <c r="E53" s="16" t="n"/>
      <c r="F53" s="18">
        <f>IF(OR(B53="",$D$6=""),"",IF(B53&gt;$D$6,"After freeze","Before freeze"))</f>
        <v/>
      </c>
      <c r="G53" s="16" t="n"/>
      <c r="H53" s="19" t="n"/>
      <c r="I53" s="19" t="n"/>
      <c r="J53" s="16" t="n"/>
      <c r="K53" s="16" t="n"/>
      <c r="L53" s="20" t="n"/>
      <c r="M53" s="20" t="n"/>
      <c r="N53" s="16" t="n"/>
      <c r="O53" s="16" t="n"/>
      <c r="P53" s="18">
        <f>IF(A53="","",IF(OR(IF(K53&lt;&gt;"",K53,IF(J53&lt;&gt;"",J53,0))&gt;0,AND(L53&lt;&gt;"",L53&lt;&gt;0),N53="Yes",IF(I53&lt;&gt;"",I53,IF(H53&lt;&gt;"",H53,0))&lt;0),"Owner",IF(OR(IF(I53&lt;&gt;"",I53,IF(H53&lt;&gt;"",H53,0))&gt;$D$8,V53-IF(AND(S53="Signed",Q53="Owner's rep"),N(I53),0)+IF(I53&lt;&gt;"",I53,IF(H53&lt;&gt;"",H53,0))&gt;$D$9),"Owner","Owner's rep")))</f>
        <v/>
      </c>
      <c r="Q53" s="16" t="n"/>
      <c r="R53" s="17" t="n"/>
      <c r="S53" s="16" t="n"/>
      <c r="T53" s="21">
        <f>IF(A53="","",SUMIF($S$13:S53,"Signed",$I$13:I53))</f>
        <v/>
      </c>
      <c r="U53" s="18">
        <f>IF(A53="","",SUMIF($S$13:S53,"Signed",$K$13:K53))</f>
        <v/>
      </c>
      <c r="V53" s="21">
        <f>IF(A53="","",SUMIFS($I$13:I53,$S$13:S53,"Signed",$Q$13:Q53,"Owner's rep"))</f>
        <v/>
      </c>
      <c r="W53" s="18">
        <f>IF(A53="","",IF(AND(Q53="Owner's rep",P53="Owner"),"CHECK: above rep's limits",IF(AND(OR(S53="Signed",S53="Disputed (proceeding)"),Q53=""),"CHECK: approver missing",IF(AND(S53="Signed",I53=""),"CHECK: agreed price missing",IF(AND(S53="Signed",K53=""),"CHECK: days not stated","OK")))))</f>
        <v/>
      </c>
      <c r="X53" s="18">
        <f>IF(OR(A53="",B53=""),"",IF(OR(S53="Signed",S53="Rejected",S53="Withdrawn",S53="Deferred"),IF(R53&lt;&gt;"",R53-B53,""),$D$5-B53))</f>
        <v/>
      </c>
      <c r="Y53" s="16" t="n"/>
    </row>
    <row r="54" ht="22" customHeight="1">
      <c r="A54" s="16" t="n"/>
      <c r="B54" s="17" t="n"/>
      <c r="C54" s="16" t="n"/>
      <c r="D54" s="16" t="n"/>
      <c r="E54" s="16" t="n"/>
      <c r="F54" s="18">
        <f>IF(OR(B54="",$D$6=""),"",IF(B54&gt;$D$6,"After freeze","Before freeze"))</f>
        <v/>
      </c>
      <c r="G54" s="16" t="n"/>
      <c r="H54" s="19" t="n"/>
      <c r="I54" s="19" t="n"/>
      <c r="J54" s="16" t="n"/>
      <c r="K54" s="16" t="n"/>
      <c r="L54" s="20" t="n"/>
      <c r="M54" s="20" t="n"/>
      <c r="N54" s="16" t="n"/>
      <c r="O54" s="16" t="n"/>
      <c r="P54" s="18">
        <f>IF(A54="","",IF(OR(IF(K54&lt;&gt;"",K54,IF(J54&lt;&gt;"",J54,0))&gt;0,AND(L54&lt;&gt;"",L54&lt;&gt;0),N54="Yes",IF(I54&lt;&gt;"",I54,IF(H54&lt;&gt;"",H54,0))&lt;0),"Owner",IF(OR(IF(I54&lt;&gt;"",I54,IF(H54&lt;&gt;"",H54,0))&gt;$D$8,V54-IF(AND(S54="Signed",Q54="Owner's rep"),N(I54),0)+IF(I54&lt;&gt;"",I54,IF(H54&lt;&gt;"",H54,0))&gt;$D$9),"Owner","Owner's rep")))</f>
        <v/>
      </c>
      <c r="Q54" s="16" t="n"/>
      <c r="R54" s="17" t="n"/>
      <c r="S54" s="16" t="n"/>
      <c r="T54" s="21">
        <f>IF(A54="","",SUMIF($S$13:S54,"Signed",$I$13:I54))</f>
        <v/>
      </c>
      <c r="U54" s="18">
        <f>IF(A54="","",SUMIF($S$13:S54,"Signed",$K$13:K54))</f>
        <v/>
      </c>
      <c r="V54" s="21">
        <f>IF(A54="","",SUMIFS($I$13:I54,$S$13:S54,"Signed",$Q$13:Q54,"Owner's rep"))</f>
        <v/>
      </c>
      <c r="W54" s="18">
        <f>IF(A54="","",IF(AND(Q54="Owner's rep",P54="Owner"),"CHECK: above rep's limits",IF(AND(OR(S54="Signed",S54="Disputed (proceeding)"),Q54=""),"CHECK: approver missing",IF(AND(S54="Signed",I54=""),"CHECK: agreed price missing",IF(AND(S54="Signed",K54=""),"CHECK: days not stated","OK")))))</f>
        <v/>
      </c>
      <c r="X54" s="18">
        <f>IF(OR(A54="",B54=""),"",IF(OR(S54="Signed",S54="Rejected",S54="Withdrawn",S54="Deferred"),IF(R54&lt;&gt;"",R54-B54,""),$D$5-B54))</f>
        <v/>
      </c>
      <c r="Y54" s="16" t="n"/>
    </row>
    <row r="55" ht="22" customHeight="1">
      <c r="A55" s="16" t="n"/>
      <c r="B55" s="17" t="n"/>
      <c r="C55" s="16" t="n"/>
      <c r="D55" s="16" t="n"/>
      <c r="E55" s="16" t="n"/>
      <c r="F55" s="18">
        <f>IF(OR(B55="",$D$6=""),"",IF(B55&gt;$D$6,"After freeze","Before freeze"))</f>
        <v/>
      </c>
      <c r="G55" s="16" t="n"/>
      <c r="H55" s="19" t="n"/>
      <c r="I55" s="19" t="n"/>
      <c r="J55" s="16" t="n"/>
      <c r="K55" s="16" t="n"/>
      <c r="L55" s="20" t="n"/>
      <c r="M55" s="20" t="n"/>
      <c r="N55" s="16" t="n"/>
      <c r="O55" s="16" t="n"/>
      <c r="P55" s="18">
        <f>IF(A55="","",IF(OR(IF(K55&lt;&gt;"",K55,IF(J55&lt;&gt;"",J55,0))&gt;0,AND(L55&lt;&gt;"",L55&lt;&gt;0),N55="Yes",IF(I55&lt;&gt;"",I55,IF(H55&lt;&gt;"",H55,0))&lt;0),"Owner",IF(OR(IF(I55&lt;&gt;"",I55,IF(H55&lt;&gt;"",H55,0))&gt;$D$8,V55-IF(AND(S55="Signed",Q55="Owner's rep"),N(I55),0)+IF(I55&lt;&gt;"",I55,IF(H55&lt;&gt;"",H55,0))&gt;$D$9),"Owner","Owner's rep")))</f>
        <v/>
      </c>
      <c r="Q55" s="16" t="n"/>
      <c r="R55" s="17" t="n"/>
      <c r="S55" s="16" t="n"/>
      <c r="T55" s="21">
        <f>IF(A55="","",SUMIF($S$13:S55,"Signed",$I$13:I55))</f>
        <v/>
      </c>
      <c r="U55" s="18">
        <f>IF(A55="","",SUMIF($S$13:S55,"Signed",$K$13:K55))</f>
        <v/>
      </c>
      <c r="V55" s="21">
        <f>IF(A55="","",SUMIFS($I$13:I55,$S$13:S55,"Signed",$Q$13:Q55,"Owner's rep"))</f>
        <v/>
      </c>
      <c r="W55" s="18">
        <f>IF(A55="","",IF(AND(Q55="Owner's rep",P55="Owner"),"CHECK: above rep's limits",IF(AND(OR(S55="Signed",S55="Disputed (proceeding)"),Q55=""),"CHECK: approver missing",IF(AND(S55="Signed",I55=""),"CHECK: agreed price missing",IF(AND(S55="Signed",K55=""),"CHECK: days not stated","OK")))))</f>
        <v/>
      </c>
      <c r="X55" s="18">
        <f>IF(OR(A55="",B55=""),"",IF(OR(S55="Signed",S55="Rejected",S55="Withdrawn",S55="Deferred"),IF(R55&lt;&gt;"",R55-B55,""),$D$5-B55))</f>
        <v/>
      </c>
      <c r="Y55" s="16" t="n"/>
    </row>
    <row r="56" ht="22" customHeight="1">
      <c r="A56" s="16" t="n"/>
      <c r="B56" s="17" t="n"/>
      <c r="C56" s="16" t="n"/>
      <c r="D56" s="16" t="n"/>
      <c r="E56" s="16" t="n"/>
      <c r="F56" s="18">
        <f>IF(OR(B56="",$D$6=""),"",IF(B56&gt;$D$6,"After freeze","Before freeze"))</f>
        <v/>
      </c>
      <c r="G56" s="16" t="n"/>
      <c r="H56" s="19" t="n"/>
      <c r="I56" s="19" t="n"/>
      <c r="J56" s="16" t="n"/>
      <c r="K56" s="16" t="n"/>
      <c r="L56" s="20" t="n"/>
      <c r="M56" s="20" t="n"/>
      <c r="N56" s="16" t="n"/>
      <c r="O56" s="16" t="n"/>
      <c r="P56" s="18">
        <f>IF(A56="","",IF(OR(IF(K56&lt;&gt;"",K56,IF(J56&lt;&gt;"",J56,0))&gt;0,AND(L56&lt;&gt;"",L56&lt;&gt;0),N56="Yes",IF(I56&lt;&gt;"",I56,IF(H56&lt;&gt;"",H56,0))&lt;0),"Owner",IF(OR(IF(I56&lt;&gt;"",I56,IF(H56&lt;&gt;"",H56,0))&gt;$D$8,V56-IF(AND(S56="Signed",Q56="Owner's rep"),N(I56),0)+IF(I56&lt;&gt;"",I56,IF(H56&lt;&gt;"",H56,0))&gt;$D$9),"Owner","Owner's rep")))</f>
        <v/>
      </c>
      <c r="Q56" s="16" t="n"/>
      <c r="R56" s="17" t="n"/>
      <c r="S56" s="16" t="n"/>
      <c r="T56" s="21">
        <f>IF(A56="","",SUMIF($S$13:S56,"Signed",$I$13:I56))</f>
        <v/>
      </c>
      <c r="U56" s="18">
        <f>IF(A56="","",SUMIF($S$13:S56,"Signed",$K$13:K56))</f>
        <v/>
      </c>
      <c r="V56" s="21">
        <f>IF(A56="","",SUMIFS($I$13:I56,$S$13:S56,"Signed",$Q$13:Q56,"Owner's rep"))</f>
        <v/>
      </c>
      <c r="W56" s="18">
        <f>IF(A56="","",IF(AND(Q56="Owner's rep",P56="Owner"),"CHECK: above rep's limits",IF(AND(OR(S56="Signed",S56="Disputed (proceeding)"),Q56=""),"CHECK: approver missing",IF(AND(S56="Signed",I56=""),"CHECK: agreed price missing",IF(AND(S56="Signed",K56=""),"CHECK: days not stated","OK")))))</f>
        <v/>
      </c>
      <c r="X56" s="18">
        <f>IF(OR(A56="",B56=""),"",IF(OR(S56="Signed",S56="Rejected",S56="Withdrawn",S56="Deferred"),IF(R56&lt;&gt;"",R56-B56,""),$D$5-B56))</f>
        <v/>
      </c>
      <c r="Y56" s="16" t="n"/>
    </row>
    <row r="57" ht="22" customHeight="1">
      <c r="A57" s="16" t="n"/>
      <c r="B57" s="17" t="n"/>
      <c r="C57" s="16" t="n"/>
      <c r="D57" s="16" t="n"/>
      <c r="E57" s="16" t="n"/>
      <c r="F57" s="18">
        <f>IF(OR(B57="",$D$6=""),"",IF(B57&gt;$D$6,"After freeze","Before freeze"))</f>
        <v/>
      </c>
      <c r="G57" s="16" t="n"/>
      <c r="H57" s="19" t="n"/>
      <c r="I57" s="19" t="n"/>
      <c r="J57" s="16" t="n"/>
      <c r="K57" s="16" t="n"/>
      <c r="L57" s="20" t="n"/>
      <c r="M57" s="20" t="n"/>
      <c r="N57" s="16" t="n"/>
      <c r="O57" s="16" t="n"/>
      <c r="P57" s="18">
        <f>IF(A57="","",IF(OR(IF(K57&lt;&gt;"",K57,IF(J57&lt;&gt;"",J57,0))&gt;0,AND(L57&lt;&gt;"",L57&lt;&gt;0),N57="Yes",IF(I57&lt;&gt;"",I57,IF(H57&lt;&gt;"",H57,0))&lt;0),"Owner",IF(OR(IF(I57&lt;&gt;"",I57,IF(H57&lt;&gt;"",H57,0))&gt;$D$8,V57-IF(AND(S57="Signed",Q57="Owner's rep"),N(I57),0)+IF(I57&lt;&gt;"",I57,IF(H57&lt;&gt;"",H57,0))&gt;$D$9),"Owner","Owner's rep")))</f>
        <v/>
      </c>
      <c r="Q57" s="16" t="n"/>
      <c r="R57" s="17" t="n"/>
      <c r="S57" s="16" t="n"/>
      <c r="T57" s="21">
        <f>IF(A57="","",SUMIF($S$13:S57,"Signed",$I$13:I57))</f>
        <v/>
      </c>
      <c r="U57" s="18">
        <f>IF(A57="","",SUMIF($S$13:S57,"Signed",$K$13:K57))</f>
        <v/>
      </c>
      <c r="V57" s="21">
        <f>IF(A57="","",SUMIFS($I$13:I57,$S$13:S57,"Signed",$Q$13:Q57,"Owner's rep"))</f>
        <v/>
      </c>
      <c r="W57" s="18">
        <f>IF(A57="","",IF(AND(Q57="Owner's rep",P57="Owner"),"CHECK: above rep's limits",IF(AND(OR(S57="Signed",S57="Disputed (proceeding)"),Q57=""),"CHECK: approver missing",IF(AND(S57="Signed",I57=""),"CHECK: agreed price missing",IF(AND(S57="Signed",K57=""),"CHECK: days not stated","OK")))))</f>
        <v/>
      </c>
      <c r="X57" s="18">
        <f>IF(OR(A57="",B57=""),"",IF(OR(S57="Signed",S57="Rejected",S57="Withdrawn",S57="Deferred"),IF(R57&lt;&gt;"",R57-B57,""),$D$5-B57))</f>
        <v/>
      </c>
      <c r="Y57" s="16" t="n"/>
    </row>
    <row r="58" ht="22" customHeight="1">
      <c r="A58" s="16" t="n"/>
      <c r="B58" s="17" t="n"/>
      <c r="C58" s="16" t="n"/>
      <c r="D58" s="16" t="n"/>
      <c r="E58" s="16" t="n"/>
      <c r="F58" s="18">
        <f>IF(OR(B58="",$D$6=""),"",IF(B58&gt;$D$6,"After freeze","Before freeze"))</f>
        <v/>
      </c>
      <c r="G58" s="16" t="n"/>
      <c r="H58" s="19" t="n"/>
      <c r="I58" s="19" t="n"/>
      <c r="J58" s="16" t="n"/>
      <c r="K58" s="16" t="n"/>
      <c r="L58" s="20" t="n"/>
      <c r="M58" s="20" t="n"/>
      <c r="N58" s="16" t="n"/>
      <c r="O58" s="16" t="n"/>
      <c r="P58" s="18">
        <f>IF(A58="","",IF(OR(IF(K58&lt;&gt;"",K58,IF(J58&lt;&gt;"",J58,0))&gt;0,AND(L58&lt;&gt;"",L58&lt;&gt;0),N58="Yes",IF(I58&lt;&gt;"",I58,IF(H58&lt;&gt;"",H58,0))&lt;0),"Owner",IF(OR(IF(I58&lt;&gt;"",I58,IF(H58&lt;&gt;"",H58,0))&gt;$D$8,V58-IF(AND(S58="Signed",Q58="Owner's rep"),N(I58),0)+IF(I58&lt;&gt;"",I58,IF(H58&lt;&gt;"",H58,0))&gt;$D$9),"Owner","Owner's rep")))</f>
        <v/>
      </c>
      <c r="Q58" s="16" t="n"/>
      <c r="R58" s="17" t="n"/>
      <c r="S58" s="16" t="n"/>
      <c r="T58" s="21">
        <f>IF(A58="","",SUMIF($S$13:S58,"Signed",$I$13:I58))</f>
        <v/>
      </c>
      <c r="U58" s="18">
        <f>IF(A58="","",SUMIF($S$13:S58,"Signed",$K$13:K58))</f>
        <v/>
      </c>
      <c r="V58" s="21">
        <f>IF(A58="","",SUMIFS($I$13:I58,$S$13:S58,"Signed",$Q$13:Q58,"Owner's rep"))</f>
        <v/>
      </c>
      <c r="W58" s="18">
        <f>IF(A58="","",IF(AND(Q58="Owner's rep",P58="Owner"),"CHECK: above rep's limits",IF(AND(OR(S58="Signed",S58="Disputed (proceeding)"),Q58=""),"CHECK: approver missing",IF(AND(S58="Signed",I58=""),"CHECK: agreed price missing",IF(AND(S58="Signed",K58=""),"CHECK: days not stated","OK")))))</f>
        <v/>
      </c>
      <c r="X58" s="18">
        <f>IF(OR(A58="",B58=""),"",IF(OR(S58="Signed",S58="Rejected",S58="Withdrawn",S58="Deferred"),IF(R58&lt;&gt;"",R58-B58,""),$D$5-B58))</f>
        <v/>
      </c>
      <c r="Y58" s="16" t="n"/>
    </row>
    <row r="59" ht="22" customHeight="1">
      <c r="A59" s="16" t="n"/>
      <c r="B59" s="17" t="n"/>
      <c r="C59" s="16" t="n"/>
      <c r="D59" s="16" t="n"/>
      <c r="E59" s="16" t="n"/>
      <c r="F59" s="18">
        <f>IF(OR(B59="",$D$6=""),"",IF(B59&gt;$D$6,"After freeze","Before freeze"))</f>
        <v/>
      </c>
      <c r="G59" s="16" t="n"/>
      <c r="H59" s="19" t="n"/>
      <c r="I59" s="19" t="n"/>
      <c r="J59" s="16" t="n"/>
      <c r="K59" s="16" t="n"/>
      <c r="L59" s="20" t="n"/>
      <c r="M59" s="20" t="n"/>
      <c r="N59" s="16" t="n"/>
      <c r="O59" s="16" t="n"/>
      <c r="P59" s="18">
        <f>IF(A59="","",IF(OR(IF(K59&lt;&gt;"",K59,IF(J59&lt;&gt;"",J59,0))&gt;0,AND(L59&lt;&gt;"",L59&lt;&gt;0),N59="Yes",IF(I59&lt;&gt;"",I59,IF(H59&lt;&gt;"",H59,0))&lt;0),"Owner",IF(OR(IF(I59&lt;&gt;"",I59,IF(H59&lt;&gt;"",H59,0))&gt;$D$8,V59-IF(AND(S59="Signed",Q59="Owner's rep"),N(I59),0)+IF(I59&lt;&gt;"",I59,IF(H59&lt;&gt;"",H59,0))&gt;$D$9),"Owner","Owner's rep")))</f>
        <v/>
      </c>
      <c r="Q59" s="16" t="n"/>
      <c r="R59" s="17" t="n"/>
      <c r="S59" s="16" t="n"/>
      <c r="T59" s="21">
        <f>IF(A59="","",SUMIF($S$13:S59,"Signed",$I$13:I59))</f>
        <v/>
      </c>
      <c r="U59" s="18">
        <f>IF(A59="","",SUMIF($S$13:S59,"Signed",$K$13:K59))</f>
        <v/>
      </c>
      <c r="V59" s="21">
        <f>IF(A59="","",SUMIFS($I$13:I59,$S$13:S59,"Signed",$Q$13:Q59,"Owner's rep"))</f>
        <v/>
      </c>
      <c r="W59" s="18">
        <f>IF(A59="","",IF(AND(Q59="Owner's rep",P59="Owner"),"CHECK: above rep's limits",IF(AND(OR(S59="Signed",S59="Disputed (proceeding)"),Q59=""),"CHECK: approver missing",IF(AND(S59="Signed",I59=""),"CHECK: agreed price missing",IF(AND(S59="Signed",K59=""),"CHECK: days not stated","OK")))))</f>
        <v/>
      </c>
      <c r="X59" s="18">
        <f>IF(OR(A59="",B59=""),"",IF(OR(S59="Signed",S59="Rejected",S59="Withdrawn",S59="Deferred"),IF(R59&lt;&gt;"",R59-B59,""),$D$5-B59))</f>
        <v/>
      </c>
      <c r="Y59" s="16" t="n"/>
    </row>
    <row r="60" ht="22" customHeight="1">
      <c r="A60" s="16" t="n"/>
      <c r="B60" s="17" t="n"/>
      <c r="C60" s="16" t="n"/>
      <c r="D60" s="16" t="n"/>
      <c r="E60" s="16" t="n"/>
      <c r="F60" s="18">
        <f>IF(OR(B60="",$D$6=""),"",IF(B60&gt;$D$6,"After freeze","Before freeze"))</f>
        <v/>
      </c>
      <c r="G60" s="16" t="n"/>
      <c r="H60" s="19" t="n"/>
      <c r="I60" s="19" t="n"/>
      <c r="J60" s="16" t="n"/>
      <c r="K60" s="16" t="n"/>
      <c r="L60" s="20" t="n"/>
      <c r="M60" s="20" t="n"/>
      <c r="N60" s="16" t="n"/>
      <c r="O60" s="16" t="n"/>
      <c r="P60" s="18">
        <f>IF(A60="","",IF(OR(IF(K60&lt;&gt;"",K60,IF(J60&lt;&gt;"",J60,0))&gt;0,AND(L60&lt;&gt;"",L60&lt;&gt;0),N60="Yes",IF(I60&lt;&gt;"",I60,IF(H60&lt;&gt;"",H60,0))&lt;0),"Owner",IF(OR(IF(I60&lt;&gt;"",I60,IF(H60&lt;&gt;"",H60,0))&gt;$D$8,V60-IF(AND(S60="Signed",Q60="Owner's rep"),N(I60),0)+IF(I60&lt;&gt;"",I60,IF(H60&lt;&gt;"",H60,0))&gt;$D$9),"Owner","Owner's rep")))</f>
        <v/>
      </c>
      <c r="Q60" s="16" t="n"/>
      <c r="R60" s="17" t="n"/>
      <c r="S60" s="16" t="n"/>
      <c r="T60" s="21">
        <f>IF(A60="","",SUMIF($S$13:S60,"Signed",$I$13:I60))</f>
        <v/>
      </c>
      <c r="U60" s="18">
        <f>IF(A60="","",SUMIF($S$13:S60,"Signed",$K$13:K60))</f>
        <v/>
      </c>
      <c r="V60" s="21">
        <f>IF(A60="","",SUMIFS($I$13:I60,$S$13:S60,"Signed",$Q$13:Q60,"Owner's rep"))</f>
        <v/>
      </c>
      <c r="W60" s="18">
        <f>IF(A60="","",IF(AND(Q60="Owner's rep",P60="Owner"),"CHECK: above rep's limits",IF(AND(OR(S60="Signed",S60="Disputed (proceeding)"),Q60=""),"CHECK: approver missing",IF(AND(S60="Signed",I60=""),"CHECK: agreed price missing",IF(AND(S60="Signed",K60=""),"CHECK: days not stated","OK")))))</f>
        <v/>
      </c>
      <c r="X60" s="18">
        <f>IF(OR(A60="",B60=""),"",IF(OR(S60="Signed",S60="Rejected",S60="Withdrawn",S60="Deferred"),IF(R60&lt;&gt;"",R60-B60,""),$D$5-B60))</f>
        <v/>
      </c>
      <c r="Y60" s="16" t="n"/>
    </row>
    <row r="61" ht="22" customHeight="1">
      <c r="A61" s="16" t="n"/>
      <c r="B61" s="17" t="n"/>
      <c r="C61" s="16" t="n"/>
      <c r="D61" s="16" t="n"/>
      <c r="E61" s="16" t="n"/>
      <c r="F61" s="18">
        <f>IF(OR(B61="",$D$6=""),"",IF(B61&gt;$D$6,"After freeze","Before freeze"))</f>
        <v/>
      </c>
      <c r="G61" s="16" t="n"/>
      <c r="H61" s="19" t="n"/>
      <c r="I61" s="19" t="n"/>
      <c r="J61" s="16" t="n"/>
      <c r="K61" s="16" t="n"/>
      <c r="L61" s="20" t="n"/>
      <c r="M61" s="20" t="n"/>
      <c r="N61" s="16" t="n"/>
      <c r="O61" s="16" t="n"/>
      <c r="P61" s="18">
        <f>IF(A61="","",IF(OR(IF(K61&lt;&gt;"",K61,IF(J61&lt;&gt;"",J61,0))&gt;0,AND(L61&lt;&gt;"",L61&lt;&gt;0),N61="Yes",IF(I61&lt;&gt;"",I61,IF(H61&lt;&gt;"",H61,0))&lt;0),"Owner",IF(OR(IF(I61&lt;&gt;"",I61,IF(H61&lt;&gt;"",H61,0))&gt;$D$8,V61-IF(AND(S61="Signed",Q61="Owner's rep"),N(I61),0)+IF(I61&lt;&gt;"",I61,IF(H61&lt;&gt;"",H61,0))&gt;$D$9),"Owner","Owner's rep")))</f>
        <v/>
      </c>
      <c r="Q61" s="16" t="n"/>
      <c r="R61" s="17" t="n"/>
      <c r="S61" s="16" t="n"/>
      <c r="T61" s="21">
        <f>IF(A61="","",SUMIF($S$13:S61,"Signed",$I$13:I61))</f>
        <v/>
      </c>
      <c r="U61" s="18">
        <f>IF(A61="","",SUMIF($S$13:S61,"Signed",$K$13:K61))</f>
        <v/>
      </c>
      <c r="V61" s="21">
        <f>IF(A61="","",SUMIFS($I$13:I61,$S$13:S61,"Signed",$Q$13:Q61,"Owner's rep"))</f>
        <v/>
      </c>
      <c r="W61" s="18">
        <f>IF(A61="","",IF(AND(Q61="Owner's rep",P61="Owner"),"CHECK: above rep's limits",IF(AND(OR(S61="Signed",S61="Disputed (proceeding)"),Q61=""),"CHECK: approver missing",IF(AND(S61="Signed",I61=""),"CHECK: agreed price missing",IF(AND(S61="Signed",K61=""),"CHECK: days not stated","OK")))))</f>
        <v/>
      </c>
      <c r="X61" s="18">
        <f>IF(OR(A61="",B61=""),"",IF(OR(S61="Signed",S61="Rejected",S61="Withdrawn",S61="Deferred"),IF(R61&lt;&gt;"",R61-B61,""),$D$5-B61))</f>
        <v/>
      </c>
      <c r="Y61" s="16" t="n"/>
    </row>
    <row r="62" ht="22" customHeight="1">
      <c r="A62" s="16" t="n"/>
      <c r="B62" s="17" t="n"/>
      <c r="C62" s="16" t="n"/>
      <c r="D62" s="16" t="n"/>
      <c r="E62" s="16" t="n"/>
      <c r="F62" s="18">
        <f>IF(OR(B62="",$D$6=""),"",IF(B62&gt;$D$6,"After freeze","Before freeze"))</f>
        <v/>
      </c>
      <c r="G62" s="16" t="n"/>
      <c r="H62" s="19" t="n"/>
      <c r="I62" s="19" t="n"/>
      <c r="J62" s="16" t="n"/>
      <c r="K62" s="16" t="n"/>
      <c r="L62" s="20" t="n"/>
      <c r="M62" s="20" t="n"/>
      <c r="N62" s="16" t="n"/>
      <c r="O62" s="16" t="n"/>
      <c r="P62" s="18">
        <f>IF(A62="","",IF(OR(IF(K62&lt;&gt;"",K62,IF(J62&lt;&gt;"",J62,0))&gt;0,AND(L62&lt;&gt;"",L62&lt;&gt;0),N62="Yes",IF(I62&lt;&gt;"",I62,IF(H62&lt;&gt;"",H62,0))&lt;0),"Owner",IF(OR(IF(I62&lt;&gt;"",I62,IF(H62&lt;&gt;"",H62,0))&gt;$D$8,V62-IF(AND(S62="Signed",Q62="Owner's rep"),N(I62),0)+IF(I62&lt;&gt;"",I62,IF(H62&lt;&gt;"",H62,0))&gt;$D$9),"Owner","Owner's rep")))</f>
        <v/>
      </c>
      <c r="Q62" s="16" t="n"/>
      <c r="R62" s="17" t="n"/>
      <c r="S62" s="16" t="n"/>
      <c r="T62" s="21">
        <f>IF(A62="","",SUMIF($S$13:S62,"Signed",$I$13:I62))</f>
        <v/>
      </c>
      <c r="U62" s="18">
        <f>IF(A62="","",SUMIF($S$13:S62,"Signed",$K$13:K62))</f>
        <v/>
      </c>
      <c r="V62" s="21">
        <f>IF(A62="","",SUMIFS($I$13:I62,$S$13:S62,"Signed",$Q$13:Q62,"Owner's rep"))</f>
        <v/>
      </c>
      <c r="W62" s="18">
        <f>IF(A62="","",IF(AND(Q62="Owner's rep",P62="Owner"),"CHECK: above rep's limits",IF(AND(OR(S62="Signed",S62="Disputed (proceeding)"),Q62=""),"CHECK: approver missing",IF(AND(S62="Signed",I62=""),"CHECK: agreed price missing",IF(AND(S62="Signed",K62=""),"CHECK: days not stated","OK")))))</f>
        <v/>
      </c>
      <c r="X62" s="18">
        <f>IF(OR(A62="",B62=""),"",IF(OR(S62="Signed",S62="Rejected",S62="Withdrawn",S62="Deferred"),IF(R62&lt;&gt;"",R62-B62,""),$D$5-B62))</f>
        <v/>
      </c>
      <c r="Y62" s="16" t="n"/>
    </row>
    <row r="63" ht="22" customHeight="1">
      <c r="A63" s="16" t="n"/>
      <c r="B63" s="17" t="n"/>
      <c r="C63" s="16" t="n"/>
      <c r="D63" s="16" t="n"/>
      <c r="E63" s="16" t="n"/>
      <c r="F63" s="18">
        <f>IF(OR(B63="",$D$6=""),"",IF(B63&gt;$D$6,"After freeze","Before freeze"))</f>
        <v/>
      </c>
      <c r="G63" s="16" t="n"/>
      <c r="H63" s="19" t="n"/>
      <c r="I63" s="19" t="n"/>
      <c r="J63" s="16" t="n"/>
      <c r="K63" s="16" t="n"/>
      <c r="L63" s="20" t="n"/>
      <c r="M63" s="20" t="n"/>
      <c r="N63" s="16" t="n"/>
      <c r="O63" s="16" t="n"/>
      <c r="P63" s="18">
        <f>IF(A63="","",IF(OR(IF(K63&lt;&gt;"",K63,IF(J63&lt;&gt;"",J63,0))&gt;0,AND(L63&lt;&gt;"",L63&lt;&gt;0),N63="Yes",IF(I63&lt;&gt;"",I63,IF(H63&lt;&gt;"",H63,0))&lt;0),"Owner",IF(OR(IF(I63&lt;&gt;"",I63,IF(H63&lt;&gt;"",H63,0))&gt;$D$8,V63-IF(AND(S63="Signed",Q63="Owner's rep"),N(I63),0)+IF(I63&lt;&gt;"",I63,IF(H63&lt;&gt;"",H63,0))&gt;$D$9),"Owner","Owner's rep")))</f>
        <v/>
      </c>
      <c r="Q63" s="16" t="n"/>
      <c r="R63" s="17" t="n"/>
      <c r="S63" s="16" t="n"/>
      <c r="T63" s="21">
        <f>IF(A63="","",SUMIF($S$13:S63,"Signed",$I$13:I63))</f>
        <v/>
      </c>
      <c r="U63" s="18">
        <f>IF(A63="","",SUMIF($S$13:S63,"Signed",$K$13:K63))</f>
        <v/>
      </c>
      <c r="V63" s="21">
        <f>IF(A63="","",SUMIFS($I$13:I63,$S$13:S63,"Signed",$Q$13:Q63,"Owner's rep"))</f>
        <v/>
      </c>
      <c r="W63" s="18">
        <f>IF(A63="","",IF(AND(Q63="Owner's rep",P63="Owner"),"CHECK: above rep's limits",IF(AND(OR(S63="Signed",S63="Disputed (proceeding)"),Q63=""),"CHECK: approver missing",IF(AND(S63="Signed",I63=""),"CHECK: agreed price missing",IF(AND(S63="Signed",K63=""),"CHECK: days not stated","OK")))))</f>
        <v/>
      </c>
      <c r="X63" s="18">
        <f>IF(OR(A63="",B63=""),"",IF(OR(S63="Signed",S63="Rejected",S63="Withdrawn",S63="Deferred"),IF(R63&lt;&gt;"",R63-B63,""),$D$5-B63))</f>
        <v/>
      </c>
      <c r="Y63" s="16" t="n"/>
    </row>
    <row r="64" ht="22" customHeight="1">
      <c r="A64" s="16" t="n"/>
      <c r="B64" s="17" t="n"/>
      <c r="C64" s="16" t="n"/>
      <c r="D64" s="16" t="n"/>
      <c r="E64" s="16" t="n"/>
      <c r="F64" s="18">
        <f>IF(OR(B64="",$D$6=""),"",IF(B64&gt;$D$6,"After freeze","Before freeze"))</f>
        <v/>
      </c>
      <c r="G64" s="16" t="n"/>
      <c r="H64" s="19" t="n"/>
      <c r="I64" s="19" t="n"/>
      <c r="J64" s="16" t="n"/>
      <c r="K64" s="16" t="n"/>
      <c r="L64" s="20" t="n"/>
      <c r="M64" s="20" t="n"/>
      <c r="N64" s="16" t="n"/>
      <c r="O64" s="16" t="n"/>
      <c r="P64" s="18">
        <f>IF(A64="","",IF(OR(IF(K64&lt;&gt;"",K64,IF(J64&lt;&gt;"",J64,0))&gt;0,AND(L64&lt;&gt;"",L64&lt;&gt;0),N64="Yes",IF(I64&lt;&gt;"",I64,IF(H64&lt;&gt;"",H64,0))&lt;0),"Owner",IF(OR(IF(I64&lt;&gt;"",I64,IF(H64&lt;&gt;"",H64,0))&gt;$D$8,V64-IF(AND(S64="Signed",Q64="Owner's rep"),N(I64),0)+IF(I64&lt;&gt;"",I64,IF(H64&lt;&gt;"",H64,0))&gt;$D$9),"Owner","Owner's rep")))</f>
        <v/>
      </c>
      <c r="Q64" s="16" t="n"/>
      <c r="R64" s="17" t="n"/>
      <c r="S64" s="16" t="n"/>
      <c r="T64" s="21">
        <f>IF(A64="","",SUMIF($S$13:S64,"Signed",$I$13:I64))</f>
        <v/>
      </c>
      <c r="U64" s="18">
        <f>IF(A64="","",SUMIF($S$13:S64,"Signed",$K$13:K64))</f>
        <v/>
      </c>
      <c r="V64" s="21">
        <f>IF(A64="","",SUMIFS($I$13:I64,$S$13:S64,"Signed",$Q$13:Q64,"Owner's rep"))</f>
        <v/>
      </c>
      <c r="W64" s="18">
        <f>IF(A64="","",IF(AND(Q64="Owner's rep",P64="Owner"),"CHECK: above rep's limits",IF(AND(OR(S64="Signed",S64="Disputed (proceeding)"),Q64=""),"CHECK: approver missing",IF(AND(S64="Signed",I64=""),"CHECK: agreed price missing",IF(AND(S64="Signed",K64=""),"CHECK: days not stated","OK")))))</f>
        <v/>
      </c>
      <c r="X64" s="18">
        <f>IF(OR(A64="",B64=""),"",IF(OR(S64="Signed",S64="Rejected",S64="Withdrawn",S64="Deferred"),IF(R64&lt;&gt;"",R64-B64,""),$D$5-B64))</f>
        <v/>
      </c>
      <c r="Y64" s="16" t="n"/>
    </row>
    <row r="65" ht="22" customHeight="1">
      <c r="A65" s="16" t="n"/>
      <c r="B65" s="17" t="n"/>
      <c r="C65" s="16" t="n"/>
      <c r="D65" s="16" t="n"/>
      <c r="E65" s="16" t="n"/>
      <c r="F65" s="18">
        <f>IF(OR(B65="",$D$6=""),"",IF(B65&gt;$D$6,"After freeze","Before freeze"))</f>
        <v/>
      </c>
      <c r="G65" s="16" t="n"/>
      <c r="H65" s="19" t="n"/>
      <c r="I65" s="19" t="n"/>
      <c r="J65" s="16" t="n"/>
      <c r="K65" s="16" t="n"/>
      <c r="L65" s="20" t="n"/>
      <c r="M65" s="20" t="n"/>
      <c r="N65" s="16" t="n"/>
      <c r="O65" s="16" t="n"/>
      <c r="P65" s="18">
        <f>IF(A65="","",IF(OR(IF(K65&lt;&gt;"",K65,IF(J65&lt;&gt;"",J65,0))&gt;0,AND(L65&lt;&gt;"",L65&lt;&gt;0),N65="Yes",IF(I65&lt;&gt;"",I65,IF(H65&lt;&gt;"",H65,0))&lt;0),"Owner",IF(OR(IF(I65&lt;&gt;"",I65,IF(H65&lt;&gt;"",H65,0))&gt;$D$8,V65-IF(AND(S65="Signed",Q65="Owner's rep"),N(I65),0)+IF(I65&lt;&gt;"",I65,IF(H65&lt;&gt;"",H65,0))&gt;$D$9),"Owner","Owner's rep")))</f>
        <v/>
      </c>
      <c r="Q65" s="16" t="n"/>
      <c r="R65" s="17" t="n"/>
      <c r="S65" s="16" t="n"/>
      <c r="T65" s="21">
        <f>IF(A65="","",SUMIF($S$13:S65,"Signed",$I$13:I65))</f>
        <v/>
      </c>
      <c r="U65" s="18">
        <f>IF(A65="","",SUMIF($S$13:S65,"Signed",$K$13:K65))</f>
        <v/>
      </c>
      <c r="V65" s="21">
        <f>IF(A65="","",SUMIFS($I$13:I65,$S$13:S65,"Signed",$Q$13:Q65,"Owner's rep"))</f>
        <v/>
      </c>
      <c r="W65" s="18">
        <f>IF(A65="","",IF(AND(Q65="Owner's rep",P65="Owner"),"CHECK: above rep's limits",IF(AND(OR(S65="Signed",S65="Disputed (proceeding)"),Q65=""),"CHECK: approver missing",IF(AND(S65="Signed",I65=""),"CHECK: agreed price missing",IF(AND(S65="Signed",K65=""),"CHECK: days not stated","OK")))))</f>
        <v/>
      </c>
      <c r="X65" s="18">
        <f>IF(OR(A65="",B65=""),"",IF(OR(S65="Signed",S65="Rejected",S65="Withdrawn",S65="Deferred"),IF(R65&lt;&gt;"",R65-B65,""),$D$5-B65))</f>
        <v/>
      </c>
      <c r="Y65" s="16" t="n"/>
    </row>
    <row r="66" ht="22" customHeight="1">
      <c r="A66" s="16" t="n"/>
      <c r="B66" s="17" t="n"/>
      <c r="C66" s="16" t="n"/>
      <c r="D66" s="16" t="n"/>
      <c r="E66" s="16" t="n"/>
      <c r="F66" s="18">
        <f>IF(OR(B66="",$D$6=""),"",IF(B66&gt;$D$6,"After freeze","Before freeze"))</f>
        <v/>
      </c>
      <c r="G66" s="16" t="n"/>
      <c r="H66" s="19" t="n"/>
      <c r="I66" s="19" t="n"/>
      <c r="J66" s="16" t="n"/>
      <c r="K66" s="16" t="n"/>
      <c r="L66" s="20" t="n"/>
      <c r="M66" s="20" t="n"/>
      <c r="N66" s="16" t="n"/>
      <c r="O66" s="16" t="n"/>
      <c r="P66" s="18">
        <f>IF(A66="","",IF(OR(IF(K66&lt;&gt;"",K66,IF(J66&lt;&gt;"",J66,0))&gt;0,AND(L66&lt;&gt;"",L66&lt;&gt;0),N66="Yes",IF(I66&lt;&gt;"",I66,IF(H66&lt;&gt;"",H66,0))&lt;0),"Owner",IF(OR(IF(I66&lt;&gt;"",I66,IF(H66&lt;&gt;"",H66,0))&gt;$D$8,V66-IF(AND(S66="Signed",Q66="Owner's rep"),N(I66),0)+IF(I66&lt;&gt;"",I66,IF(H66&lt;&gt;"",H66,0))&gt;$D$9),"Owner","Owner's rep")))</f>
        <v/>
      </c>
      <c r="Q66" s="16" t="n"/>
      <c r="R66" s="17" t="n"/>
      <c r="S66" s="16" t="n"/>
      <c r="T66" s="21">
        <f>IF(A66="","",SUMIF($S$13:S66,"Signed",$I$13:I66))</f>
        <v/>
      </c>
      <c r="U66" s="18">
        <f>IF(A66="","",SUMIF($S$13:S66,"Signed",$K$13:K66))</f>
        <v/>
      </c>
      <c r="V66" s="21">
        <f>IF(A66="","",SUMIFS($I$13:I66,$S$13:S66,"Signed",$Q$13:Q66,"Owner's rep"))</f>
        <v/>
      </c>
      <c r="W66" s="18">
        <f>IF(A66="","",IF(AND(Q66="Owner's rep",P66="Owner"),"CHECK: above rep's limits",IF(AND(OR(S66="Signed",S66="Disputed (proceeding)"),Q66=""),"CHECK: approver missing",IF(AND(S66="Signed",I66=""),"CHECK: agreed price missing",IF(AND(S66="Signed",K66=""),"CHECK: days not stated","OK")))))</f>
        <v/>
      </c>
      <c r="X66" s="18">
        <f>IF(OR(A66="",B66=""),"",IF(OR(S66="Signed",S66="Rejected",S66="Withdrawn",S66="Deferred"),IF(R66&lt;&gt;"",R66-B66,""),$D$5-B66))</f>
        <v/>
      </c>
      <c r="Y66" s="16" t="n"/>
    </row>
    <row r="67" ht="22" customHeight="1">
      <c r="A67" s="16" t="n"/>
      <c r="B67" s="17" t="n"/>
      <c r="C67" s="16" t="n"/>
      <c r="D67" s="16" t="n"/>
      <c r="E67" s="16" t="n"/>
      <c r="F67" s="18">
        <f>IF(OR(B67="",$D$6=""),"",IF(B67&gt;$D$6,"After freeze","Before freeze"))</f>
        <v/>
      </c>
      <c r="G67" s="16" t="n"/>
      <c r="H67" s="19" t="n"/>
      <c r="I67" s="19" t="n"/>
      <c r="J67" s="16" t="n"/>
      <c r="K67" s="16" t="n"/>
      <c r="L67" s="20" t="n"/>
      <c r="M67" s="20" t="n"/>
      <c r="N67" s="16" t="n"/>
      <c r="O67" s="16" t="n"/>
      <c r="P67" s="18">
        <f>IF(A67="","",IF(OR(IF(K67&lt;&gt;"",K67,IF(J67&lt;&gt;"",J67,0))&gt;0,AND(L67&lt;&gt;"",L67&lt;&gt;0),N67="Yes",IF(I67&lt;&gt;"",I67,IF(H67&lt;&gt;"",H67,0))&lt;0),"Owner",IF(OR(IF(I67&lt;&gt;"",I67,IF(H67&lt;&gt;"",H67,0))&gt;$D$8,V67-IF(AND(S67="Signed",Q67="Owner's rep"),N(I67),0)+IF(I67&lt;&gt;"",I67,IF(H67&lt;&gt;"",H67,0))&gt;$D$9),"Owner","Owner's rep")))</f>
        <v/>
      </c>
      <c r="Q67" s="16" t="n"/>
      <c r="R67" s="17" t="n"/>
      <c r="S67" s="16" t="n"/>
      <c r="T67" s="21">
        <f>IF(A67="","",SUMIF($S$13:S67,"Signed",$I$13:I67))</f>
        <v/>
      </c>
      <c r="U67" s="18">
        <f>IF(A67="","",SUMIF($S$13:S67,"Signed",$K$13:K67))</f>
        <v/>
      </c>
      <c r="V67" s="21">
        <f>IF(A67="","",SUMIFS($I$13:I67,$S$13:S67,"Signed",$Q$13:Q67,"Owner's rep"))</f>
        <v/>
      </c>
      <c r="W67" s="18">
        <f>IF(A67="","",IF(AND(Q67="Owner's rep",P67="Owner"),"CHECK: above rep's limits",IF(AND(OR(S67="Signed",S67="Disputed (proceeding)"),Q67=""),"CHECK: approver missing",IF(AND(S67="Signed",I67=""),"CHECK: agreed price missing",IF(AND(S67="Signed",K67=""),"CHECK: days not stated","OK")))))</f>
        <v/>
      </c>
      <c r="X67" s="18">
        <f>IF(OR(A67="",B67=""),"",IF(OR(S67="Signed",S67="Rejected",S67="Withdrawn",S67="Deferred"),IF(R67&lt;&gt;"",R67-B67,""),$D$5-B67))</f>
        <v/>
      </c>
      <c r="Y67" s="16" t="n"/>
    </row>
    <row r="68" ht="22" customHeight="1">
      <c r="A68" s="16" t="n"/>
      <c r="B68" s="17" t="n"/>
      <c r="C68" s="16" t="n"/>
      <c r="D68" s="16" t="n"/>
      <c r="E68" s="16" t="n"/>
      <c r="F68" s="18">
        <f>IF(OR(B68="",$D$6=""),"",IF(B68&gt;$D$6,"After freeze","Before freeze"))</f>
        <v/>
      </c>
      <c r="G68" s="16" t="n"/>
      <c r="H68" s="19" t="n"/>
      <c r="I68" s="19" t="n"/>
      <c r="J68" s="16" t="n"/>
      <c r="K68" s="16" t="n"/>
      <c r="L68" s="20" t="n"/>
      <c r="M68" s="20" t="n"/>
      <c r="N68" s="16" t="n"/>
      <c r="O68" s="16" t="n"/>
      <c r="P68" s="18">
        <f>IF(A68="","",IF(OR(IF(K68&lt;&gt;"",K68,IF(J68&lt;&gt;"",J68,0))&gt;0,AND(L68&lt;&gt;"",L68&lt;&gt;0),N68="Yes",IF(I68&lt;&gt;"",I68,IF(H68&lt;&gt;"",H68,0))&lt;0),"Owner",IF(OR(IF(I68&lt;&gt;"",I68,IF(H68&lt;&gt;"",H68,0))&gt;$D$8,V68-IF(AND(S68="Signed",Q68="Owner's rep"),N(I68),0)+IF(I68&lt;&gt;"",I68,IF(H68&lt;&gt;"",H68,0))&gt;$D$9),"Owner","Owner's rep")))</f>
        <v/>
      </c>
      <c r="Q68" s="16" t="n"/>
      <c r="R68" s="17" t="n"/>
      <c r="S68" s="16" t="n"/>
      <c r="T68" s="21">
        <f>IF(A68="","",SUMIF($S$13:S68,"Signed",$I$13:I68))</f>
        <v/>
      </c>
      <c r="U68" s="18">
        <f>IF(A68="","",SUMIF($S$13:S68,"Signed",$K$13:K68))</f>
        <v/>
      </c>
      <c r="V68" s="21">
        <f>IF(A68="","",SUMIFS($I$13:I68,$S$13:S68,"Signed",$Q$13:Q68,"Owner's rep"))</f>
        <v/>
      </c>
      <c r="W68" s="18">
        <f>IF(A68="","",IF(AND(Q68="Owner's rep",P68="Owner"),"CHECK: above rep's limits",IF(AND(OR(S68="Signed",S68="Disputed (proceeding)"),Q68=""),"CHECK: approver missing",IF(AND(S68="Signed",I68=""),"CHECK: agreed price missing",IF(AND(S68="Signed",K68=""),"CHECK: days not stated","OK")))))</f>
        <v/>
      </c>
      <c r="X68" s="18">
        <f>IF(OR(A68="",B68=""),"",IF(OR(S68="Signed",S68="Rejected",S68="Withdrawn",S68="Deferred"),IF(R68&lt;&gt;"",R68-B68,""),$D$5-B68))</f>
        <v/>
      </c>
      <c r="Y68" s="16" t="n"/>
    </row>
    <row r="69" ht="22" customHeight="1">
      <c r="A69" s="16" t="n"/>
      <c r="B69" s="17" t="n"/>
      <c r="C69" s="16" t="n"/>
      <c r="D69" s="16" t="n"/>
      <c r="E69" s="16" t="n"/>
      <c r="F69" s="18">
        <f>IF(OR(B69="",$D$6=""),"",IF(B69&gt;$D$6,"After freeze","Before freeze"))</f>
        <v/>
      </c>
      <c r="G69" s="16" t="n"/>
      <c r="H69" s="19" t="n"/>
      <c r="I69" s="19" t="n"/>
      <c r="J69" s="16" t="n"/>
      <c r="K69" s="16" t="n"/>
      <c r="L69" s="20" t="n"/>
      <c r="M69" s="20" t="n"/>
      <c r="N69" s="16" t="n"/>
      <c r="O69" s="16" t="n"/>
      <c r="P69" s="18">
        <f>IF(A69="","",IF(OR(IF(K69&lt;&gt;"",K69,IF(J69&lt;&gt;"",J69,0))&gt;0,AND(L69&lt;&gt;"",L69&lt;&gt;0),N69="Yes",IF(I69&lt;&gt;"",I69,IF(H69&lt;&gt;"",H69,0))&lt;0),"Owner",IF(OR(IF(I69&lt;&gt;"",I69,IF(H69&lt;&gt;"",H69,0))&gt;$D$8,V69-IF(AND(S69="Signed",Q69="Owner's rep"),N(I69),0)+IF(I69&lt;&gt;"",I69,IF(H69&lt;&gt;"",H69,0))&gt;$D$9),"Owner","Owner's rep")))</f>
        <v/>
      </c>
      <c r="Q69" s="16" t="n"/>
      <c r="R69" s="17" t="n"/>
      <c r="S69" s="16" t="n"/>
      <c r="T69" s="21">
        <f>IF(A69="","",SUMIF($S$13:S69,"Signed",$I$13:I69))</f>
        <v/>
      </c>
      <c r="U69" s="18">
        <f>IF(A69="","",SUMIF($S$13:S69,"Signed",$K$13:K69))</f>
        <v/>
      </c>
      <c r="V69" s="21">
        <f>IF(A69="","",SUMIFS($I$13:I69,$S$13:S69,"Signed",$Q$13:Q69,"Owner's rep"))</f>
        <v/>
      </c>
      <c r="W69" s="18">
        <f>IF(A69="","",IF(AND(Q69="Owner's rep",P69="Owner"),"CHECK: above rep's limits",IF(AND(OR(S69="Signed",S69="Disputed (proceeding)"),Q69=""),"CHECK: approver missing",IF(AND(S69="Signed",I69=""),"CHECK: agreed price missing",IF(AND(S69="Signed",K69=""),"CHECK: days not stated","OK")))))</f>
        <v/>
      </c>
      <c r="X69" s="18">
        <f>IF(OR(A69="",B69=""),"",IF(OR(S69="Signed",S69="Rejected",S69="Withdrawn",S69="Deferred"),IF(R69&lt;&gt;"",R69-B69,""),$D$5-B69))</f>
        <v/>
      </c>
      <c r="Y69" s="16" t="n"/>
    </row>
    <row r="70" ht="22" customHeight="1">
      <c r="A70" s="16" t="n"/>
      <c r="B70" s="17" t="n"/>
      <c r="C70" s="16" t="n"/>
      <c r="D70" s="16" t="n"/>
      <c r="E70" s="16" t="n"/>
      <c r="F70" s="18">
        <f>IF(OR(B70="",$D$6=""),"",IF(B70&gt;$D$6,"After freeze","Before freeze"))</f>
        <v/>
      </c>
      <c r="G70" s="16" t="n"/>
      <c r="H70" s="19" t="n"/>
      <c r="I70" s="19" t="n"/>
      <c r="J70" s="16" t="n"/>
      <c r="K70" s="16" t="n"/>
      <c r="L70" s="20" t="n"/>
      <c r="M70" s="20" t="n"/>
      <c r="N70" s="16" t="n"/>
      <c r="O70" s="16" t="n"/>
      <c r="P70" s="18">
        <f>IF(A70="","",IF(OR(IF(K70&lt;&gt;"",K70,IF(J70&lt;&gt;"",J70,0))&gt;0,AND(L70&lt;&gt;"",L70&lt;&gt;0),N70="Yes",IF(I70&lt;&gt;"",I70,IF(H70&lt;&gt;"",H70,0))&lt;0),"Owner",IF(OR(IF(I70&lt;&gt;"",I70,IF(H70&lt;&gt;"",H70,0))&gt;$D$8,V70-IF(AND(S70="Signed",Q70="Owner's rep"),N(I70),0)+IF(I70&lt;&gt;"",I70,IF(H70&lt;&gt;"",H70,0))&gt;$D$9),"Owner","Owner's rep")))</f>
        <v/>
      </c>
      <c r="Q70" s="16" t="n"/>
      <c r="R70" s="17" t="n"/>
      <c r="S70" s="16" t="n"/>
      <c r="T70" s="21">
        <f>IF(A70="","",SUMIF($S$13:S70,"Signed",$I$13:I70))</f>
        <v/>
      </c>
      <c r="U70" s="18">
        <f>IF(A70="","",SUMIF($S$13:S70,"Signed",$K$13:K70))</f>
        <v/>
      </c>
      <c r="V70" s="21">
        <f>IF(A70="","",SUMIFS($I$13:I70,$S$13:S70,"Signed",$Q$13:Q70,"Owner's rep"))</f>
        <v/>
      </c>
      <c r="W70" s="18">
        <f>IF(A70="","",IF(AND(Q70="Owner's rep",P70="Owner"),"CHECK: above rep's limits",IF(AND(OR(S70="Signed",S70="Disputed (proceeding)"),Q70=""),"CHECK: approver missing",IF(AND(S70="Signed",I70=""),"CHECK: agreed price missing",IF(AND(S70="Signed",K70=""),"CHECK: days not stated","OK")))))</f>
        <v/>
      </c>
      <c r="X70" s="18">
        <f>IF(OR(A70="",B70=""),"",IF(OR(S70="Signed",S70="Rejected",S70="Withdrawn",S70="Deferred"),IF(R70&lt;&gt;"",R70-B70,""),$D$5-B70))</f>
        <v/>
      </c>
      <c r="Y70" s="16" t="n"/>
    </row>
    <row r="71" ht="22" customHeight="1">
      <c r="A71" s="16" t="n"/>
      <c r="B71" s="17" t="n"/>
      <c r="C71" s="16" t="n"/>
      <c r="D71" s="16" t="n"/>
      <c r="E71" s="16" t="n"/>
      <c r="F71" s="18">
        <f>IF(OR(B71="",$D$6=""),"",IF(B71&gt;$D$6,"After freeze","Before freeze"))</f>
        <v/>
      </c>
      <c r="G71" s="16" t="n"/>
      <c r="H71" s="19" t="n"/>
      <c r="I71" s="19" t="n"/>
      <c r="J71" s="16" t="n"/>
      <c r="K71" s="16" t="n"/>
      <c r="L71" s="20" t="n"/>
      <c r="M71" s="20" t="n"/>
      <c r="N71" s="16" t="n"/>
      <c r="O71" s="16" t="n"/>
      <c r="P71" s="18">
        <f>IF(A71="","",IF(OR(IF(K71&lt;&gt;"",K71,IF(J71&lt;&gt;"",J71,0))&gt;0,AND(L71&lt;&gt;"",L71&lt;&gt;0),N71="Yes",IF(I71&lt;&gt;"",I71,IF(H71&lt;&gt;"",H71,0))&lt;0),"Owner",IF(OR(IF(I71&lt;&gt;"",I71,IF(H71&lt;&gt;"",H71,0))&gt;$D$8,V71-IF(AND(S71="Signed",Q71="Owner's rep"),N(I71),0)+IF(I71&lt;&gt;"",I71,IF(H71&lt;&gt;"",H71,0))&gt;$D$9),"Owner","Owner's rep")))</f>
        <v/>
      </c>
      <c r="Q71" s="16" t="n"/>
      <c r="R71" s="17" t="n"/>
      <c r="S71" s="16" t="n"/>
      <c r="T71" s="21">
        <f>IF(A71="","",SUMIF($S$13:S71,"Signed",$I$13:I71))</f>
        <v/>
      </c>
      <c r="U71" s="18">
        <f>IF(A71="","",SUMIF($S$13:S71,"Signed",$K$13:K71))</f>
        <v/>
      </c>
      <c r="V71" s="21">
        <f>IF(A71="","",SUMIFS($I$13:I71,$S$13:S71,"Signed",$Q$13:Q71,"Owner's rep"))</f>
        <v/>
      </c>
      <c r="W71" s="18">
        <f>IF(A71="","",IF(AND(Q71="Owner's rep",P71="Owner"),"CHECK: above rep's limits",IF(AND(OR(S71="Signed",S71="Disputed (proceeding)"),Q71=""),"CHECK: approver missing",IF(AND(S71="Signed",I71=""),"CHECK: agreed price missing",IF(AND(S71="Signed",K71=""),"CHECK: days not stated","OK")))))</f>
        <v/>
      </c>
      <c r="X71" s="18">
        <f>IF(OR(A71="",B71=""),"",IF(OR(S71="Signed",S71="Rejected",S71="Withdrawn",S71="Deferred"),IF(R71&lt;&gt;"",R71-B71,""),$D$5-B71))</f>
        <v/>
      </c>
      <c r="Y71" s="16" t="n"/>
    </row>
    <row r="72" ht="22" customHeight="1">
      <c r="A72" s="16" t="n"/>
      <c r="B72" s="17" t="n"/>
      <c r="C72" s="16" t="n"/>
      <c r="D72" s="16" t="n"/>
      <c r="E72" s="16" t="n"/>
      <c r="F72" s="18">
        <f>IF(OR(B72="",$D$6=""),"",IF(B72&gt;$D$6,"After freeze","Before freeze"))</f>
        <v/>
      </c>
      <c r="G72" s="16" t="n"/>
      <c r="H72" s="19" t="n"/>
      <c r="I72" s="19" t="n"/>
      <c r="J72" s="16" t="n"/>
      <c r="K72" s="16" t="n"/>
      <c r="L72" s="20" t="n"/>
      <c r="M72" s="20" t="n"/>
      <c r="N72" s="16" t="n"/>
      <c r="O72" s="16" t="n"/>
      <c r="P72" s="18">
        <f>IF(A72="","",IF(OR(IF(K72&lt;&gt;"",K72,IF(J72&lt;&gt;"",J72,0))&gt;0,AND(L72&lt;&gt;"",L72&lt;&gt;0),N72="Yes",IF(I72&lt;&gt;"",I72,IF(H72&lt;&gt;"",H72,0))&lt;0),"Owner",IF(OR(IF(I72&lt;&gt;"",I72,IF(H72&lt;&gt;"",H72,0))&gt;$D$8,V72-IF(AND(S72="Signed",Q72="Owner's rep"),N(I72),0)+IF(I72&lt;&gt;"",I72,IF(H72&lt;&gt;"",H72,0))&gt;$D$9),"Owner","Owner's rep")))</f>
        <v/>
      </c>
      <c r="Q72" s="16" t="n"/>
      <c r="R72" s="17" t="n"/>
      <c r="S72" s="16" t="n"/>
      <c r="T72" s="21">
        <f>IF(A72="","",SUMIF($S$13:S72,"Signed",$I$13:I72))</f>
        <v/>
      </c>
      <c r="U72" s="18">
        <f>IF(A72="","",SUMIF($S$13:S72,"Signed",$K$13:K72))</f>
        <v/>
      </c>
      <c r="V72" s="21">
        <f>IF(A72="","",SUMIFS($I$13:I72,$S$13:S72,"Signed",$Q$13:Q72,"Owner's rep"))</f>
        <v/>
      </c>
      <c r="W72" s="18">
        <f>IF(A72="","",IF(AND(Q72="Owner's rep",P72="Owner"),"CHECK: above rep's limits",IF(AND(OR(S72="Signed",S72="Disputed (proceeding)"),Q72=""),"CHECK: approver missing",IF(AND(S72="Signed",I72=""),"CHECK: agreed price missing",IF(AND(S72="Signed",K72=""),"CHECK: days not stated","OK")))))</f>
        <v/>
      </c>
      <c r="X72" s="18">
        <f>IF(OR(A72="",B72=""),"",IF(OR(S72="Signed",S72="Rejected",S72="Withdrawn",S72="Deferred"),IF(R72&lt;&gt;"",R72-B72,""),$D$5-B72))</f>
        <v/>
      </c>
      <c r="Y72" s="16" t="n"/>
    </row>
  </sheetData>
  <mergeCells count="2">
    <mergeCell ref="A3:Y3"/>
    <mergeCell ref="A2:Y2"/>
  </mergeCells>
  <conditionalFormatting sqref="O9">
    <cfRule type="expression" priority="1" dxfId="0">
      <formula>O9&lt;0.25</formula>
    </cfRule>
  </conditionalFormatting>
  <conditionalFormatting sqref="R5">
    <cfRule type="expression" priority="2" dxfId="0">
      <formula>R5&gt;0</formula>
    </cfRule>
  </conditionalFormatting>
  <conditionalFormatting sqref="O6">
    <cfRule type="expression" priority="3" dxfId="1">
      <formula>O6&gt;0</formula>
    </cfRule>
  </conditionalFormatting>
  <conditionalFormatting sqref="S13:S72">
    <cfRule type="expression" priority="4" dxfId="2">
      <formula>S13="Signed"</formula>
    </cfRule>
    <cfRule type="expression" priority="5" dxfId="1">
      <formula>S13="Priced"</formula>
    </cfRule>
    <cfRule type="expression" priority="6" dxfId="3">
      <formula>S13="Disputed (proceeding)"</formula>
    </cfRule>
    <cfRule type="expression" priority="7" dxfId="4">
      <formula>S13="Rejected"</formula>
    </cfRule>
  </conditionalFormatting>
  <conditionalFormatting sqref="W13:W72">
    <cfRule type="expression" priority="8" dxfId="0">
      <formula>LEFT(W13,5)="CHECK"</formula>
    </cfRule>
  </conditionalFormatting>
  <conditionalFormatting sqref="P13:P72">
    <cfRule type="expression" priority="9" dxfId="1">
      <formula>P13="Owner"</formula>
    </cfRule>
  </conditionalFormatting>
  <conditionalFormatting sqref="F13:F72">
    <cfRule type="expression" priority="10" dxfId="1">
      <formula>F13="After freeze"</formula>
    </cfRule>
  </conditionalFormatting>
  <dataValidations count="4">
    <dataValidation sqref="N13:N72" showDropDown="0" showInputMessage="0" showErrorMessage="0" allowBlank="1" type="list">
      <formula1>"Yes,No"</formula1>
    </dataValidation>
    <dataValidation sqref="O13:O72" showDropDown="0" showInputMessage="0" showErrorMessage="0" allowBlank="1" type="list">
      <formula1>"Yes,No"</formula1>
    </dataValidation>
    <dataValidation sqref="Q13:Q72" showDropDown="0" showInputMessage="0" showErrorMessage="0" allowBlank="1" type="list">
      <formula1>"Owner,Owner's rep"</formula1>
    </dataValidation>
    <dataValidation sqref="S13:S72" showDropDown="0" showInputMessage="0" showErrorMessage="0" allowBlank="1" type="list">
      <formula1>"Raised,Screening,RFP sent,Priced,Signed,Disputed (proceeding),Rejected,Withdrawn,Deferred"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30" customWidth="1" min="3" max="3"/>
    <col width="30" customWidth="1" min="4" max="4"/>
  </cols>
  <sheetData>
    <row r="1" ht="30" customHeight="1">
      <c r="D1" s="1" t="inlineStr">
        <is>
          <t>TPL-SPM-T9  |  project2-me.com</t>
        </is>
      </c>
    </row>
    <row r="2" ht="26" customHeight="1">
      <c r="A2" s="2" t="inlineStr">
        <is>
          <t>Owner Change Request Form (T9)</t>
        </is>
      </c>
      <c r="B2" s="3" t="n"/>
      <c r="C2" s="3" t="n"/>
      <c r="D2" s="3" t="n"/>
    </row>
    <row r="3" ht="30" customHeight="1">
      <c r="A3" s="4" t="inlineStr">
        <is>
          <t>Blank request form. One per change request.</t>
        </is>
      </c>
    </row>
    <row r="5">
      <c r="A5" s="14" t="inlineStr">
        <is>
          <t>One form per request. Owner-side record; the priced change itself is the Yard's variation order.</t>
        </is>
      </c>
    </row>
    <row r="6" ht="22" customHeight="1">
      <c r="A6" s="22" t="inlineStr">
        <is>
          <t>REQUEST</t>
        </is>
      </c>
    </row>
    <row r="7" ht="30" customHeight="1">
      <c r="A7" s="23" t="inlineStr">
        <is>
          <t>CR number</t>
        </is>
      </c>
      <c r="B7" s="16" t="inlineStr"/>
      <c r="C7" s="24" t="n"/>
      <c r="D7" s="24" t="n"/>
    </row>
    <row r="8" ht="30" customHeight="1">
      <c r="A8" s="23" t="inlineStr">
        <is>
          <t>Date raised</t>
        </is>
      </c>
      <c r="B8" s="16" t="inlineStr"/>
      <c r="C8" s="24" t="n"/>
      <c r="D8" s="24" t="n"/>
    </row>
    <row r="9" ht="30" customHeight="1">
      <c r="A9" s="23" t="inlineStr">
        <is>
          <t>Raised by</t>
        </is>
      </c>
      <c r="B9" s="16" t="inlineStr"/>
      <c r="C9" s="24" t="n"/>
      <c r="D9" s="24" t="n"/>
    </row>
    <row r="10" ht="30" customHeight="1">
      <c r="A10" s="23" t="inlineStr">
        <is>
          <t>Submitted through (owner's rep)</t>
        </is>
      </c>
      <c r="B10" s="16" t="inlineStr"/>
      <c r="C10" s="24" t="n"/>
      <c r="D10" s="24" t="n"/>
    </row>
    <row r="11" ht="48" customHeight="1">
      <c r="A11" s="23" t="inlineStr">
        <is>
          <t>Description of the change (what, where, drawing and specification references)</t>
        </is>
      </c>
      <c r="B11" s="16" t="inlineStr"/>
      <c r="C11" s="24" t="n"/>
      <c r="D11" s="24" t="n"/>
    </row>
    <row r="12" ht="30" customHeight="1">
      <c r="A12" s="23" t="inlineStr">
        <is>
          <t>Reason</t>
        </is>
      </c>
      <c r="B12" s="16" t="inlineStr"/>
      <c r="C12" s="24" t="n"/>
      <c r="D12" s="24" t="n"/>
    </row>
    <row r="13" ht="48" customHeight="1">
      <c r="A13" s="23" t="inlineStr">
        <is>
          <t>What happens if the change is not made; alternatives considered</t>
        </is>
      </c>
      <c r="B13" s="16" t="inlineStr"/>
      <c r="C13" s="24" t="n"/>
      <c r="D13" s="24" t="n"/>
    </row>
    <row r="14" ht="48" customHeight="1">
      <c r="A14" s="23" t="inlineStr">
        <is>
          <t>Decision needed by (date and why)</t>
        </is>
      </c>
      <c r="B14" s="16" t="inlineStr"/>
      <c r="C14" s="24" t="n"/>
      <c r="D14" s="24" t="n"/>
    </row>
    <row r="15" ht="22" customHeight="1">
      <c r="A15" s="22" t="inlineStr">
        <is>
          <t>SCREENING (owner's side, before asking the Yard to price)</t>
        </is>
      </c>
    </row>
    <row r="16" ht="30" customHeight="1">
      <c r="A16" s="23" t="inlineStr">
        <is>
          <t>Is it a change? (not design development inside the specification, not a defect)</t>
        </is>
      </c>
      <c r="B16" s="16" t="inlineStr"/>
      <c r="C16" s="24" t="n"/>
      <c r="D16" s="24" t="n"/>
    </row>
    <row r="17" ht="30" customHeight="1">
      <c r="A17" s="23" t="inlineStr">
        <is>
          <t>Frozen layer affected (hull, superstructure, GA / interior layout, interior details)</t>
        </is>
      </c>
      <c r="B17" s="16" t="inlineStr"/>
      <c r="C17" s="24" t="n"/>
      <c r="D17" s="24" t="n"/>
    </row>
    <row r="18" ht="48" customHeight="1">
      <c r="A18" s="23" t="inlineStr">
        <is>
          <t>GT and weight: first estimate and source</t>
        </is>
      </c>
      <c r="B18" s="16" t="inlineStr"/>
      <c r="C18" s="24" t="n"/>
      <c r="D18" s="24" t="n"/>
    </row>
    <row r="19" ht="30" customHeight="1">
      <c r="A19" s="23" t="inlineStr">
        <is>
          <t>Hot-work cut-off, paint window or long-lead order affected?</t>
        </is>
      </c>
      <c r="B19" s="16" t="inlineStr"/>
      <c r="C19" s="24" t="n"/>
      <c r="D19" s="24" t="n"/>
    </row>
    <row r="20" ht="30" customHeight="1">
      <c r="A20" s="23" t="inlineStr">
        <is>
          <t>Screening result (send for pricing / reject / withdraw)</t>
        </is>
      </c>
      <c r="B20" s="16" t="inlineStr"/>
      <c r="C20" s="24" t="n"/>
      <c r="D20" s="24" t="n"/>
    </row>
    <row r="21" ht="22" customHeight="1">
      <c r="A21" s="22" t="inlineStr">
        <is>
          <t>YARD PROPOSAL (from the Yard's VO; copy the figures here)</t>
        </is>
      </c>
    </row>
    <row r="22" ht="30" customHeight="1">
      <c r="A22" s="23" t="inlineStr">
        <is>
          <t>Request for proposal sent (date)</t>
        </is>
      </c>
      <c r="B22" s="16" t="inlineStr"/>
      <c r="C22" s="24" t="n"/>
      <c r="D22" s="24" t="n"/>
    </row>
    <row r="23" ht="30" customHeight="1">
      <c r="A23" s="23" t="inlineStr">
        <is>
          <t>Yard VO reference</t>
        </is>
      </c>
      <c r="B23" s="16" t="inlineStr"/>
      <c r="C23" s="24" t="n"/>
      <c r="D23" s="24" t="n"/>
    </row>
    <row r="24" ht="30" customHeight="1">
      <c r="A24" s="23" t="inlineStr">
        <is>
          <t>Price (index, contract price = 100)</t>
        </is>
      </c>
      <c r="B24" s="16" t="inlineStr"/>
      <c r="C24" s="24" t="n"/>
      <c r="D24" s="24" t="n"/>
    </row>
    <row r="25" ht="30" customHeight="1">
      <c r="A25" s="23" t="inlineStr">
        <is>
          <t>Delivery date effect (days)</t>
        </is>
      </c>
      <c r="B25" s="16" t="inlineStr"/>
      <c r="C25" s="24" t="n"/>
      <c r="D25" s="24" t="n"/>
    </row>
    <row r="26" ht="30" customHeight="1">
      <c r="A26" s="23" t="inlineStr">
        <is>
          <t>GT effect / weight effect (naval architect)</t>
        </is>
      </c>
      <c r="B26" s="16" t="inlineStr"/>
      <c r="C26" s="24" t="n"/>
      <c r="D26" s="24" t="n"/>
    </row>
    <row r="27" ht="30" customHeight="1">
      <c r="A27" s="23" t="inlineStr">
        <is>
          <t>Payment milestone wording affected?</t>
        </is>
      </c>
      <c r="B27" s="16" t="inlineStr"/>
      <c r="C27" s="24" t="n"/>
      <c r="D27" s="24" t="n"/>
    </row>
    <row r="28" ht="30" customHeight="1">
      <c r="A28" s="23" t="inlineStr">
        <is>
          <t>Class / flag approval needed?</t>
        </is>
      </c>
      <c r="B28" s="16" t="inlineStr"/>
      <c r="C28" s="24" t="n"/>
      <c r="D28" s="24" t="n"/>
    </row>
    <row r="29" ht="30" customHeight="1">
      <c r="A29" s="23" t="inlineStr">
        <is>
          <t>Proposal valid until</t>
        </is>
      </c>
      <c r="B29" s="16" t="inlineStr"/>
      <c r="C29" s="24" t="n"/>
      <c r="D29" s="24" t="n"/>
    </row>
    <row r="30" ht="22" customHeight="1">
      <c r="A30" s="22" t="inlineStr">
        <is>
          <t>DECISION</t>
        </is>
      </c>
    </row>
    <row r="31" ht="30" customHeight="1">
      <c r="A31" s="23" t="inlineStr">
        <is>
          <t>Required approval level (delegation letter)</t>
        </is>
      </c>
      <c r="B31" s="16" t="inlineStr"/>
      <c r="C31" s="24" t="n"/>
      <c r="D31" s="24" t="n"/>
    </row>
    <row r="32" ht="48" customHeight="1">
      <c r="A32" s="23" t="inlineStr">
        <is>
          <t>Decision (approve / reject / defer) and conditions</t>
        </is>
      </c>
      <c r="B32" s="16" t="inlineStr"/>
      <c r="C32" s="24" t="n"/>
      <c r="D32" s="24" t="n"/>
    </row>
    <row r="33" ht="48" customHeight="1">
      <c r="A33" s="23" t="inlineStr">
        <is>
          <t>Owner's rep: name, signature, date</t>
        </is>
      </c>
      <c r="B33" s="16" t="inlineStr"/>
      <c r="C33" s="24" t="n"/>
      <c r="D33" s="24" t="n"/>
    </row>
    <row r="34" ht="48" customHeight="1">
      <c r="A34" s="23" t="inlineStr">
        <is>
          <t>Owner: name, signature, date (where required)</t>
        </is>
      </c>
      <c r="B34" s="16" t="inlineStr"/>
      <c r="C34" s="24" t="n"/>
      <c r="D34" s="24" t="n"/>
    </row>
    <row r="35" ht="30" customHeight="1">
      <c r="A35" s="23" t="inlineStr">
        <is>
          <t>Entered in the change log (date, row)</t>
        </is>
      </c>
      <c r="B35" s="16" t="inlineStr"/>
      <c r="C35" s="24" t="n"/>
      <c r="D35" s="24" t="n"/>
    </row>
  </sheetData>
  <mergeCells count="32">
    <mergeCell ref="B11:D11"/>
    <mergeCell ref="B14:D14"/>
    <mergeCell ref="B23:D23"/>
    <mergeCell ref="B8:D8"/>
    <mergeCell ref="B17:D17"/>
    <mergeCell ref="B13:D13"/>
    <mergeCell ref="B29:D29"/>
    <mergeCell ref="B34:D34"/>
    <mergeCell ref="B10:D10"/>
    <mergeCell ref="B28:D28"/>
    <mergeCell ref="B19:D19"/>
    <mergeCell ref="A30:D30"/>
    <mergeCell ref="B9:D9"/>
    <mergeCell ref="A15:D15"/>
    <mergeCell ref="B24:D24"/>
    <mergeCell ref="B20:D20"/>
    <mergeCell ref="B33:D33"/>
    <mergeCell ref="A6:D6"/>
    <mergeCell ref="B32:D32"/>
    <mergeCell ref="B35:D35"/>
    <mergeCell ref="B26:D26"/>
    <mergeCell ref="B7:D7"/>
    <mergeCell ref="B25:D25"/>
    <mergeCell ref="B16:D16"/>
    <mergeCell ref="B31:D31"/>
    <mergeCell ref="B22:D22"/>
    <mergeCell ref="A3:D3"/>
    <mergeCell ref="A21:D21"/>
    <mergeCell ref="B18:D18"/>
    <mergeCell ref="B27:D27"/>
    <mergeCell ref="A2:D2"/>
    <mergeCell ref="B12:D12"/>
  </mergeCells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selection activeCell="A1" sqref="A1"/>
    </sheetView>
  </sheetViews>
  <sheetFormatPr baseColWidth="8" defaultRowHeight="15"/>
  <cols>
    <col width="46" customWidth="1" min="1" max="1"/>
    <col width="30" customWidth="1" min="2" max="2"/>
    <col width="30" customWidth="1" min="3" max="3"/>
    <col width="30" customWidth="1" min="4" max="4"/>
  </cols>
  <sheetData>
    <row r="1" ht="30" customHeight="1">
      <c r="D1" s="1" t="inlineStr">
        <is>
          <t>TPL-SPM-T9  |  project2-me.com</t>
        </is>
      </c>
    </row>
    <row r="2" ht="26" customHeight="1">
      <c r="A2" s="2" t="inlineStr">
        <is>
          <t>Owner Change Request Form (T9)</t>
        </is>
      </c>
      <c r="B2" s="3" t="n"/>
      <c r="C2" s="3" t="n"/>
      <c r="D2" s="3" t="n"/>
    </row>
    <row r="3" ht="30" customHeight="1">
      <c r="A3" s="4" t="inlineStr">
        <is>
          <t>Example (YP-48, illustrative): CR-06 as at 2028-04-03. Illustrative project: Project YP-48 is fictional. Its parameters are chosen from publicly reported industry ranges so the numbers are realistic, but no real yard, owner or yacht is described.</t>
        </is>
      </c>
    </row>
    <row r="5">
      <c r="A5" s="14" t="inlineStr">
        <is>
          <t>One form per request. Owner-side record; the priced change itself is the Yard's variation order.</t>
        </is>
      </c>
    </row>
    <row r="6" ht="22" customHeight="1">
      <c r="A6" s="22" t="inlineStr">
        <is>
          <t>REQUEST</t>
        </is>
      </c>
    </row>
    <row r="7" ht="30" customHeight="1">
      <c r="A7" s="23" t="inlineStr">
        <is>
          <t>CR number</t>
        </is>
      </c>
      <c r="B7" s="16" t="inlineStr">
        <is>
          <t>CR-06</t>
        </is>
      </c>
      <c r="C7" s="24" t="n"/>
      <c r="D7" s="24" t="n"/>
    </row>
    <row r="8" ht="30" customHeight="1">
      <c r="A8" s="23" t="inlineStr">
        <is>
          <t>Date raised</t>
        </is>
      </c>
      <c r="B8" s="16" t="inlineStr">
        <is>
          <t>2028-02-28</t>
        </is>
      </c>
      <c r="C8" s="24" t="n"/>
      <c r="D8" s="24" t="n"/>
    </row>
    <row r="9" ht="30" customHeight="1">
      <c r="A9" s="23" t="inlineStr">
        <is>
          <t>Raised by</t>
        </is>
      </c>
      <c r="B9" s="16" t="inlineStr">
        <is>
          <t>Owner</t>
        </is>
      </c>
      <c r="C9" s="24" t="n"/>
      <c r="D9" s="24" t="n"/>
    </row>
    <row r="10" ht="30" customHeight="1">
      <c r="A10" s="23" t="inlineStr">
        <is>
          <t>Submitted through (owner's rep)</t>
        </is>
      </c>
      <c r="B10" s="16" t="inlineStr">
        <is>
          <t>Owner's representative</t>
        </is>
      </c>
      <c r="C10" s="24" t="n"/>
      <c r="D10" s="24" t="n"/>
    </row>
    <row r="11" ht="48" customHeight="1">
      <c r="A11" s="23" t="inlineStr">
        <is>
          <t>Description of the change (what, where, drawing and specification references)</t>
        </is>
      </c>
      <c r="B11" s="16" t="inlineStr">
        <is>
          <t>Replace the tender garage door with a larger hydraulic door so the new limousine tender fits. Affects the hull opening and door drawings (garage area) and the specification section on the tender garage.</t>
        </is>
      </c>
      <c r="C11" s="24" t="n"/>
      <c r="D11" s="24" t="n"/>
    </row>
    <row r="12" ht="30" customHeight="1">
      <c r="A12" s="23" t="inlineStr">
        <is>
          <t>Reason</t>
        </is>
      </c>
      <c r="B12" s="16" t="inlineStr">
        <is>
          <t>Owner preference: larger tender chosen after contract signature.</t>
        </is>
      </c>
      <c r="C12" s="24" t="n"/>
      <c r="D12" s="24" t="n"/>
    </row>
    <row r="13" ht="48" customHeight="1">
      <c r="A13" s="23" t="inlineStr">
        <is>
          <t>What happens if the change is not made; alternatives considered</t>
        </is>
      </c>
      <c r="B13" s="16" t="inlineStr">
        <is>
          <t>Without it the current tender size stays; alternative considered: smaller tender, no change to the hull.</t>
        </is>
      </c>
      <c r="C13" s="24" t="n"/>
      <c r="D13" s="24" t="n"/>
    </row>
    <row r="14" ht="48" customHeight="1">
      <c r="A14" s="23" t="inlineStr">
        <is>
          <t>Decision needed by (date and why)</t>
        </is>
      </c>
      <c r="B14" s="16" t="inlineStr">
        <is>
          <t>2028-04-10 (Yard's offer validity); hull welding must finish before hot work complete, 2028-05-10.</t>
        </is>
      </c>
      <c r="C14" s="24" t="n"/>
      <c r="D14" s="24" t="n"/>
    </row>
    <row r="15" ht="22" customHeight="1">
      <c r="A15" s="22" t="inlineStr">
        <is>
          <t>SCREENING (owner's side, before asking the Yard to price)</t>
        </is>
      </c>
    </row>
    <row r="16" ht="30" customHeight="1">
      <c r="A16" s="23" t="inlineStr">
        <is>
          <t>Is it a change? (not design development inside the specification, not a defect)</t>
        </is>
      </c>
      <c r="B16" s="16" t="inlineStr">
        <is>
          <t>Yes. The specification describes the current door size.</t>
        </is>
      </c>
      <c r="C16" s="24" t="n"/>
      <c r="D16" s="24" t="n"/>
    </row>
    <row r="17" ht="30" customHeight="1">
      <c r="A17" s="23" t="inlineStr">
        <is>
          <t>Frozen layer affected (hull, superstructure, GA / interior layout, interior details)</t>
        </is>
      </c>
      <c r="B17" s="16" t="inlineStr">
        <is>
          <t>Hull structure (fixed at steel cutting). Exterior profile changes slightly.</t>
        </is>
      </c>
      <c r="C17" s="24" t="n"/>
      <c r="D17" s="24" t="n"/>
    </row>
    <row r="18" ht="48" customHeight="1">
      <c r="A18" s="23" t="inlineStr">
        <is>
          <t>GT and weight: first estimate and source</t>
        </is>
      </c>
      <c r="B18" s="16" t="inlineStr">
        <is>
          <t>No enclosed volume added: GT 0. Weight about +0.3 (index) per naval architect's first estimate; weight margin 0.6 left.</t>
        </is>
      </c>
      <c r="C18" s="24" t="n"/>
      <c r="D18" s="24" t="n"/>
    </row>
    <row r="19" ht="30" customHeight="1">
      <c r="A19" s="23" t="inlineStr">
        <is>
          <t>Hot-work cut-off, paint window or long-lead order affected?</t>
        </is>
      </c>
      <c r="B19" s="16" t="inlineStr">
        <is>
          <t>Yes: welding in the hull opening before the hot-work cut-off; paint window starts after it.</t>
        </is>
      </c>
      <c r="C19" s="24" t="n"/>
      <c r="D19" s="24" t="n"/>
    </row>
    <row r="20" ht="30" customHeight="1">
      <c r="A20" s="23" t="inlineStr">
        <is>
          <t>Screening result (send for pricing / reject / withdraw)</t>
        </is>
      </c>
      <c r="B20" s="16" t="inlineStr">
        <is>
          <t>Send for pricing. Goes to the Owner in any case (class, exterior profile, weight).</t>
        </is>
      </c>
      <c r="C20" s="24" t="n"/>
      <c r="D20" s="24" t="n"/>
    </row>
    <row r="21" ht="22" customHeight="1">
      <c r="A21" s="22" t="inlineStr">
        <is>
          <t>YARD PROPOSAL (from the Yard's VO; copy the figures here)</t>
        </is>
      </c>
    </row>
    <row r="22" ht="30" customHeight="1">
      <c r="A22" s="23" t="inlineStr">
        <is>
          <t>Request for proposal sent (date)</t>
        </is>
      </c>
      <c r="B22" s="16" t="inlineStr">
        <is>
          <t>2028-02-29</t>
        </is>
      </c>
      <c r="C22" s="24" t="n"/>
      <c r="D22" s="24" t="n"/>
    </row>
    <row r="23" ht="30" customHeight="1">
      <c r="A23" s="23" t="inlineStr">
        <is>
          <t>Yard VO reference</t>
        </is>
      </c>
      <c r="B23" s="16" t="inlineStr">
        <is>
          <t>VO-06 (proposal)</t>
        </is>
      </c>
      <c r="C23" s="24" t="n"/>
      <c r="D23" s="24" t="n"/>
    </row>
    <row r="24" ht="30" customHeight="1">
      <c r="A24" s="23" t="inlineStr">
        <is>
          <t>Price (index, contract price = 100)</t>
        </is>
      </c>
      <c r="B24" s="16" t="inlineStr">
        <is>
          <t>0.70</t>
        </is>
      </c>
      <c r="C24" s="24" t="n"/>
      <c r="D24" s="24" t="n"/>
    </row>
    <row r="25" ht="30" customHeight="1">
      <c r="A25" s="23" t="inlineStr">
        <is>
          <t>Delivery date effect (days)</t>
        </is>
      </c>
      <c r="B25" s="16" t="inlineStr">
        <is>
          <t>21 (Yard proposal)</t>
        </is>
      </c>
      <c r="C25" s="24" t="n"/>
      <c r="D25" s="24" t="n"/>
    </row>
    <row r="26" ht="30" customHeight="1">
      <c r="A26" s="23" t="inlineStr">
        <is>
          <t>GT effect / weight effect (naval architect)</t>
        </is>
      </c>
      <c r="B26" s="16" t="inlineStr">
        <is>
          <t>GT 0.0 / weight +0.3</t>
        </is>
      </c>
      <c r="C26" s="24" t="n"/>
      <c r="D26" s="24" t="n"/>
    </row>
    <row r="27" ht="30" customHeight="1">
      <c r="A27" s="23" t="inlineStr">
        <is>
          <t>Payment milestone wording affected?</t>
        </is>
      </c>
      <c r="B27" s="16" t="inlineStr">
        <is>
          <t>Yes: the pre-launch list gets the new door and its test.</t>
        </is>
      </c>
      <c r="C27" s="24" t="n"/>
      <c r="D27" s="24" t="n"/>
    </row>
    <row r="28" ht="30" customHeight="1">
      <c r="A28" s="23" t="inlineStr">
        <is>
          <t>Class / flag approval needed?</t>
        </is>
      </c>
      <c r="B28" s="16" t="inlineStr">
        <is>
          <t>Yes: revised opening and door structure to class for plan approval.</t>
        </is>
      </c>
      <c r="C28" s="24" t="n"/>
      <c r="D28" s="24" t="n"/>
    </row>
    <row r="29" ht="30" customHeight="1">
      <c r="A29" s="23" t="inlineStr">
        <is>
          <t>Proposal valid until</t>
        </is>
      </c>
      <c r="B29" s="16" t="inlineStr">
        <is>
          <t>2028-04-10</t>
        </is>
      </c>
      <c r="C29" s="24" t="n"/>
      <c r="D29" s="24" t="n"/>
    </row>
    <row r="30" ht="22" customHeight="1">
      <c r="A30" s="22" t="inlineStr">
        <is>
          <t>DECISION</t>
        </is>
      </c>
    </row>
    <row r="31" ht="30" customHeight="1">
      <c r="A31" s="23" t="inlineStr">
        <is>
          <t>Required approval level (delegation letter)</t>
        </is>
      </c>
      <c r="B31" s="16" t="inlineStr">
        <is>
          <t>Owner (delivery date, class and exterior profile effects)</t>
        </is>
      </c>
      <c r="C31" s="24" t="n"/>
      <c r="D31" s="24" t="n"/>
    </row>
    <row r="32" ht="48" customHeight="1">
      <c r="A32" s="23" t="inlineStr">
        <is>
          <t>Decision (approve / reject / defer) and conditions</t>
        </is>
      </c>
      <c r="B32" s="16" t="inlineStr">
        <is>
          <t>Open as at 2028-04-03. Owner's side to test the 21 days against the current schedule before deciding.</t>
        </is>
      </c>
      <c r="C32" s="24" t="n"/>
      <c r="D32" s="24" t="n"/>
    </row>
    <row r="33" ht="48" customHeight="1">
      <c r="A33" s="23" t="inlineStr">
        <is>
          <t>Owner's rep: name, signature, date</t>
        </is>
      </c>
      <c r="B33" s="16" t="inlineStr"/>
      <c r="C33" s="24" t="n"/>
      <c r="D33" s="24" t="n"/>
    </row>
    <row r="34" ht="48" customHeight="1">
      <c r="A34" s="23" t="inlineStr">
        <is>
          <t>Owner: name, signature, date (where required)</t>
        </is>
      </c>
      <c r="B34" s="16" t="inlineStr"/>
      <c r="C34" s="24" t="n"/>
      <c r="D34" s="24" t="n"/>
    </row>
    <row r="35" ht="30" customHeight="1">
      <c r="A35" s="23" t="inlineStr">
        <is>
          <t>Entered in the change log (date, row)</t>
        </is>
      </c>
      <c r="B35" s="16" t="inlineStr">
        <is>
          <t>Change log row CR-06</t>
        </is>
      </c>
      <c r="C35" s="24" t="n"/>
      <c r="D35" s="24" t="n"/>
    </row>
  </sheetData>
  <mergeCells count="32">
    <mergeCell ref="B11:D11"/>
    <mergeCell ref="B14:D14"/>
    <mergeCell ref="B23:D23"/>
    <mergeCell ref="B8:D8"/>
    <mergeCell ref="B17:D17"/>
    <mergeCell ref="B13:D13"/>
    <mergeCell ref="B29:D29"/>
    <mergeCell ref="B34:D34"/>
    <mergeCell ref="B10:D10"/>
    <mergeCell ref="B28:D28"/>
    <mergeCell ref="B19:D19"/>
    <mergeCell ref="A30:D30"/>
    <mergeCell ref="B9:D9"/>
    <mergeCell ref="A15:D15"/>
    <mergeCell ref="B24:D24"/>
    <mergeCell ref="B20:D20"/>
    <mergeCell ref="B33:D33"/>
    <mergeCell ref="A6:D6"/>
    <mergeCell ref="B32:D32"/>
    <mergeCell ref="B35:D35"/>
    <mergeCell ref="B26:D26"/>
    <mergeCell ref="B7:D7"/>
    <mergeCell ref="B25:D25"/>
    <mergeCell ref="B16:D16"/>
    <mergeCell ref="B31:D31"/>
    <mergeCell ref="B22:D22"/>
    <mergeCell ref="A3:D3"/>
    <mergeCell ref="A21:D21"/>
    <mergeCell ref="B18:D18"/>
    <mergeCell ref="B27:D27"/>
    <mergeCell ref="A2:D2"/>
    <mergeCell ref="B12:D12"/>
  </mergeCells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2026-09-28T10:17:02Z</dcterms:created>
  <dcterms:modified xmlns:dcterms="http://purl.org/dc/terms/" xmlns:xsi="http://www.w3.org/2001/XMLSchema-instance" xsi:type="dcterms:W3CDTF">2026-09-28T10:17:03Z</dcterms:modified>
</cp:coreProperties>
</file>